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imates\2026\26013 DEED Program Demand Cost Model\"/>
    </mc:Choice>
  </mc:AlternateContent>
  <xr:revisionPtr revIDLastSave="0" documentId="13_ncr:1_{F2617401-4A6E-4884-98C2-10D5E9239AAE}" xr6:coauthVersionLast="47" xr6:coauthVersionMax="47" xr10:uidLastSave="{00000000-0000-0000-0000-000000000000}"/>
  <bookViews>
    <workbookView xWindow="-120" yWindow="-120" windowWidth="29040" windowHeight="15720" tabRatio="786" xr2:uid="{00000000-000D-0000-FFFF-FFFF00000000}"/>
  </bookViews>
  <sheets>
    <sheet name="Cover" sheetId="39" r:id="rId1"/>
    <sheet name="Notes-GFA" sheetId="40" r:id="rId2"/>
    <sheet name="Escalation Index" sheetId="65" r:id="rId3"/>
    <sheet name="Summary" sheetId="3" r:id="rId4"/>
    <sheet name="Check" sheetId="4" r:id="rId5"/>
    <sheet name="011" sheetId="5" state="hidden" r:id="rId6"/>
    <sheet name="012" sheetId="6" r:id="rId7"/>
    <sheet name="013" sheetId="37" r:id="rId8"/>
    <sheet name="014" sheetId="45" state="hidden" r:id="rId9"/>
    <sheet name="015" sheetId="36" r:id="rId10"/>
    <sheet name="016" sheetId="41" r:id="rId11"/>
    <sheet name="017" sheetId="44" state="hidden" r:id="rId12"/>
    <sheet name="021" sheetId="8" r:id="rId13"/>
    <sheet name="022" sheetId="9" r:id="rId14"/>
    <sheet name="023" sheetId="10" state="hidden" r:id="rId15"/>
    <sheet name="024" sheetId="11" state="hidden" r:id="rId16"/>
    <sheet name="031" sheetId="12" r:id="rId17"/>
    <sheet name="032" sheetId="13" r:id="rId18"/>
    <sheet name="033" sheetId="14" state="hidden" r:id="rId19"/>
    <sheet name="041" sheetId="15" r:id="rId20"/>
    <sheet name="042" sheetId="46" r:id="rId21"/>
    <sheet name="043" sheetId="47" r:id="rId22"/>
    <sheet name="044" sheetId="16" state="hidden" r:id="rId23"/>
    <sheet name="051" sheetId="17" r:id="rId24"/>
    <sheet name="052" sheetId="48" state="hidden" r:id="rId25"/>
    <sheet name="053" sheetId="18" state="hidden" r:id="rId26"/>
    <sheet name="061" sheetId="19" r:id="rId27"/>
    <sheet name="062" sheetId="20" state="hidden" r:id="rId28"/>
    <sheet name="063" sheetId="49" r:id="rId29"/>
    <sheet name="064" sheetId="50" state="hidden" r:id="rId30"/>
    <sheet name="065" sheetId="51" r:id="rId31"/>
    <sheet name="066" sheetId="21" r:id="rId32"/>
    <sheet name="071" sheetId="22" state="hidden" r:id="rId33"/>
    <sheet name="072" sheetId="53" state="hidden" r:id="rId34"/>
    <sheet name="081" sheetId="23" r:id="rId35"/>
    <sheet name="082" sheetId="24" r:id="rId36"/>
    <sheet name="083" sheetId="42" r:id="rId37"/>
    <sheet name="084" sheetId="25" r:id="rId38"/>
    <sheet name="085" sheetId="26" r:id="rId39"/>
    <sheet name="091" sheetId="27" r:id="rId40"/>
    <sheet name="092" sheetId="28" r:id="rId41"/>
    <sheet name="093" sheetId="43" r:id="rId42"/>
    <sheet name="094" sheetId="54" r:id="rId43"/>
    <sheet name="095" sheetId="29" r:id="rId44"/>
    <sheet name="101" sheetId="31" r:id="rId45"/>
    <sheet name="102" sheetId="32" r:id="rId46"/>
    <sheet name="111" sheetId="33" state="hidden" r:id="rId47"/>
    <sheet name="112" sheetId="55" state="hidden" r:id="rId48"/>
    <sheet name="113" sheetId="56" state="hidden" r:id="rId49"/>
    <sheet name="121" sheetId="57" r:id="rId50"/>
    <sheet name="122" sheetId="59" r:id="rId51"/>
    <sheet name="123" sheetId="60" r:id="rId52"/>
    <sheet name="124" sheetId="61" r:id="rId53"/>
    <sheet name="125" sheetId="62" r:id="rId54"/>
    <sheet name="126" sheetId="63" state="hidden" r:id="rId55"/>
    <sheet name="127" sheetId="34" r:id="rId56"/>
    <sheet name="131" sheetId="35" r:id="rId57"/>
    <sheet name="132" sheetId="64" r:id="rId58"/>
    <sheet name="Labor Rates" sheetId="66" r:id="rId59"/>
  </sheets>
  <definedNames>
    <definedName name="_xlnm.Print_Titles" localSheetId="5">'011'!$1:$6</definedName>
    <definedName name="_xlnm.Print_Titles" localSheetId="6">'012'!$1:$6</definedName>
    <definedName name="_xlnm.Print_Titles" localSheetId="7">'013'!$1:$6</definedName>
    <definedName name="_xlnm.Print_Titles" localSheetId="8">'014'!$1:$6</definedName>
    <definedName name="_xlnm.Print_Titles" localSheetId="9">'015'!$1:$6</definedName>
    <definedName name="_xlnm.Print_Titles" localSheetId="10">'016'!$1:$6</definedName>
    <definedName name="_xlnm.Print_Titles" localSheetId="11">'017'!$1:$6</definedName>
    <definedName name="_xlnm.Print_Titles" localSheetId="12">'021'!$1:$6</definedName>
    <definedName name="_xlnm.Print_Titles" localSheetId="13">'022'!$1:$6</definedName>
    <definedName name="_xlnm.Print_Titles" localSheetId="14">'023'!$1:$6</definedName>
    <definedName name="_xlnm.Print_Titles" localSheetId="15">'024'!$1:$6</definedName>
    <definedName name="_xlnm.Print_Titles" localSheetId="16">'031'!$1:$6</definedName>
    <definedName name="_xlnm.Print_Titles" localSheetId="17">'032'!$1:$6</definedName>
    <definedName name="_xlnm.Print_Titles" localSheetId="18">'033'!$1:$6</definedName>
    <definedName name="_xlnm.Print_Titles" localSheetId="19">'041'!$1:$6</definedName>
    <definedName name="_xlnm.Print_Titles" localSheetId="20">'042'!$1:$6</definedName>
    <definedName name="_xlnm.Print_Titles" localSheetId="21">'043'!$1:$6</definedName>
    <definedName name="_xlnm.Print_Titles" localSheetId="22">'044'!$1:$6</definedName>
    <definedName name="_xlnm.Print_Titles" localSheetId="23">'051'!$1:$6</definedName>
    <definedName name="_xlnm.Print_Titles" localSheetId="24">'052'!$1:$6</definedName>
    <definedName name="_xlnm.Print_Titles" localSheetId="25">'053'!$1:$6</definedName>
    <definedName name="_xlnm.Print_Titles" localSheetId="26">'061'!$1:$6</definedName>
    <definedName name="_xlnm.Print_Titles" localSheetId="27">'062'!$1:$6</definedName>
    <definedName name="_xlnm.Print_Titles" localSheetId="28">'063'!$1:$6</definedName>
    <definedName name="_xlnm.Print_Titles" localSheetId="29">'064'!$1:$6</definedName>
    <definedName name="_xlnm.Print_Titles" localSheetId="30">'065'!$1:$6</definedName>
    <definedName name="_xlnm.Print_Titles" localSheetId="31">'066'!$1:$6</definedName>
    <definedName name="_xlnm.Print_Titles" localSheetId="32">'071'!$1:$6</definedName>
    <definedName name="_xlnm.Print_Titles" localSheetId="33">'072'!$1:$6</definedName>
    <definedName name="_xlnm.Print_Titles" localSheetId="34">'081'!$1:$6</definedName>
    <definedName name="_xlnm.Print_Titles" localSheetId="35">'082'!$1:$6</definedName>
    <definedName name="_xlnm.Print_Titles" localSheetId="36">'083'!$1:$6</definedName>
    <definedName name="_xlnm.Print_Titles" localSheetId="37">'084'!$1:$6</definedName>
    <definedName name="_xlnm.Print_Titles" localSheetId="38">'085'!$1:$6</definedName>
    <definedName name="_xlnm.Print_Titles" localSheetId="39">'091'!$1:$6</definedName>
    <definedName name="_xlnm.Print_Titles" localSheetId="40">'092'!$1:$6</definedName>
    <definedName name="_xlnm.Print_Titles" localSheetId="41">'093'!$1:$6</definedName>
    <definedName name="_xlnm.Print_Titles" localSheetId="42">'094'!$1:$6</definedName>
    <definedName name="_xlnm.Print_Titles" localSheetId="43">'095'!$1:$6</definedName>
    <definedName name="_xlnm.Print_Titles" localSheetId="44">'101'!$1:$6</definedName>
    <definedName name="_xlnm.Print_Titles" localSheetId="45">'102'!$1:$6</definedName>
    <definedName name="_xlnm.Print_Titles" localSheetId="46">'111'!$1:$6</definedName>
    <definedName name="_xlnm.Print_Titles" localSheetId="47">'112'!$1:$6</definedName>
    <definedName name="_xlnm.Print_Titles" localSheetId="48">'113'!$1:$6</definedName>
    <definedName name="_xlnm.Print_Titles" localSheetId="49">'121'!$1:$6</definedName>
    <definedName name="_xlnm.Print_Titles" localSheetId="50">'122'!$1:$6</definedName>
    <definedName name="_xlnm.Print_Titles" localSheetId="51">'123'!$1:$6</definedName>
    <definedName name="_xlnm.Print_Titles" localSheetId="52">'124'!$1:$6</definedName>
    <definedName name="_xlnm.Print_Titles" localSheetId="53">'125'!$1:$6</definedName>
    <definedName name="_xlnm.Print_Titles" localSheetId="54">'126'!$1:$6</definedName>
    <definedName name="_xlnm.Print_Titles" localSheetId="55">'127'!$1:$6</definedName>
    <definedName name="_xlnm.Print_Titles" localSheetId="56">'131'!$1:$6</definedName>
    <definedName name="_xlnm.Print_Titles" localSheetId="57">'132'!$1:$6</definedName>
    <definedName name="_xlnm.Print_Titles" localSheetId="4">Check!$1:$3</definedName>
    <definedName name="_xlnm.Print_Titles" localSheetId="2">'Escalation Index'!$1:$3</definedName>
    <definedName name="_xlnm.Print_Titles" localSheetId="58">'Labor Rates'!$1:$4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6" i="66" l="1"/>
  <c r="F98" i="66" l="1"/>
  <c r="F88" i="66"/>
  <c r="F78" i="66"/>
  <c r="M64" i="66"/>
  <c r="F64" i="66"/>
  <c r="M54" i="66"/>
  <c r="F54" i="66"/>
  <c r="M44" i="66"/>
  <c r="F44" i="66"/>
  <c r="F29" i="66"/>
  <c r="F20" i="66"/>
  <c r="G7" i="6" l="1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8" i="57" l="1"/>
  <c r="G8" i="57"/>
  <c r="E9" i="57"/>
  <c r="G9" i="57"/>
  <c r="D11" i="66" l="1"/>
  <c r="D97" i="66" s="1"/>
  <c r="F97" i="66" s="1"/>
  <c r="F100" i="66" s="1"/>
  <c r="E62" i="21"/>
  <c r="G62" i="21"/>
  <c r="H62" i="21"/>
  <c r="E63" i="21"/>
  <c r="G63" i="21"/>
  <c r="H63" i="21"/>
  <c r="E64" i="21"/>
  <c r="G64" i="21"/>
  <c r="G40" i="31"/>
  <c r="E40" i="31"/>
  <c r="E10" i="27"/>
  <c r="E11" i="27"/>
  <c r="E12" i="27"/>
  <c r="E13" i="27"/>
  <c r="E16" i="27"/>
  <c r="E17" i="27"/>
  <c r="E18" i="27"/>
  <c r="E19" i="27"/>
  <c r="E20" i="27"/>
  <c r="E23" i="27"/>
  <c r="E24" i="27"/>
  <c r="E25" i="27"/>
  <c r="E26" i="27"/>
  <c r="E27" i="27"/>
  <c r="E28" i="27"/>
  <c r="E29" i="27"/>
  <c r="E30" i="27"/>
  <c r="E31" i="27"/>
  <c r="E32" i="27"/>
  <c r="E33" i="27"/>
  <c r="E34" i="27"/>
  <c r="E35" i="27"/>
  <c r="E36" i="27"/>
  <c r="E37" i="27"/>
  <c r="E40" i="27"/>
  <c r="E41" i="27"/>
  <c r="E42" i="27"/>
  <c r="E43" i="27"/>
  <c r="E44" i="27"/>
  <c r="E45" i="27"/>
  <c r="E46" i="27"/>
  <c r="E47" i="27"/>
  <c r="E48" i="27"/>
  <c r="G10" i="27"/>
  <c r="G11" i="27"/>
  <c r="G12" i="27"/>
  <c r="G13" i="27"/>
  <c r="G16" i="27"/>
  <c r="G17" i="27"/>
  <c r="G18" i="27"/>
  <c r="G19" i="27"/>
  <c r="G20" i="27"/>
  <c r="G23" i="27"/>
  <c r="G24" i="27"/>
  <c r="G25" i="27"/>
  <c r="G26" i="27"/>
  <c r="G27" i="27"/>
  <c r="G28" i="27"/>
  <c r="G29" i="27"/>
  <c r="G30" i="27"/>
  <c r="G31" i="27"/>
  <c r="G32" i="27"/>
  <c r="G33" i="27"/>
  <c r="G34" i="27"/>
  <c r="G35" i="27"/>
  <c r="G36" i="27"/>
  <c r="G37" i="27"/>
  <c r="G40" i="27"/>
  <c r="G41" i="27"/>
  <c r="G42" i="27"/>
  <c r="G43" i="27"/>
  <c r="G44" i="27"/>
  <c r="G45" i="27"/>
  <c r="G46" i="27"/>
  <c r="G47" i="27"/>
  <c r="G48" i="27"/>
  <c r="G10" i="12"/>
  <c r="G11" i="12"/>
  <c r="G12" i="12"/>
  <c r="G13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G26" i="12"/>
  <c r="G27" i="12"/>
  <c r="G28" i="12"/>
  <c r="G29" i="12"/>
  <c r="G30" i="12"/>
  <c r="G31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E29" i="12"/>
  <c r="E30" i="12"/>
  <c r="E31" i="12"/>
  <c r="G8" i="13"/>
  <c r="G9" i="13"/>
  <c r="G10" i="13"/>
  <c r="G11" i="13"/>
  <c r="G12" i="13"/>
  <c r="G13" i="13"/>
  <c r="G14" i="13"/>
  <c r="G15" i="13"/>
  <c r="G16" i="13"/>
  <c r="G17" i="13"/>
  <c r="G18" i="13"/>
  <c r="G19" i="13"/>
  <c r="G20" i="13"/>
  <c r="G21" i="13"/>
  <c r="G22" i="13"/>
  <c r="G23" i="13"/>
  <c r="E7" i="13"/>
  <c r="E8" i="13"/>
  <c r="E9" i="13"/>
  <c r="E10" i="13"/>
  <c r="E11" i="13"/>
  <c r="E12" i="13"/>
  <c r="E13" i="13"/>
  <c r="E14" i="13"/>
  <c r="E15" i="13"/>
  <c r="E16" i="13"/>
  <c r="E17" i="13"/>
  <c r="E18" i="13"/>
  <c r="E19" i="13"/>
  <c r="E20" i="13"/>
  <c r="E21" i="13"/>
  <c r="E22" i="13"/>
  <c r="E23" i="13"/>
  <c r="G8" i="9"/>
  <c r="G9" i="9"/>
  <c r="G10" i="9"/>
  <c r="G11" i="9"/>
  <c r="G12" i="9"/>
  <c r="G13" i="9"/>
  <c r="G14" i="9"/>
  <c r="G15" i="9"/>
  <c r="G16" i="9"/>
  <c r="G17" i="9"/>
  <c r="G18" i="9"/>
  <c r="G19" i="9"/>
  <c r="G20" i="9"/>
  <c r="G21" i="9"/>
  <c r="E7" i="9"/>
  <c r="E8" i="9"/>
  <c r="E9" i="9"/>
  <c r="E10" i="9"/>
  <c r="E11" i="9"/>
  <c r="E12" i="9"/>
  <c r="E13" i="9"/>
  <c r="E14" i="9"/>
  <c r="E15" i="9"/>
  <c r="E16" i="9"/>
  <c r="E17" i="9"/>
  <c r="E18" i="9"/>
  <c r="E19" i="9"/>
  <c r="E20" i="9"/>
  <c r="E21" i="9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G10" i="41"/>
  <c r="G11" i="41"/>
  <c r="G12" i="41"/>
  <c r="G13" i="41"/>
  <c r="G14" i="41"/>
  <c r="G15" i="41"/>
  <c r="G16" i="41"/>
  <c r="G17" i="41"/>
  <c r="G18" i="41"/>
  <c r="G19" i="41"/>
  <c r="G20" i="41"/>
  <c r="G21" i="41"/>
  <c r="G22" i="41"/>
  <c r="G23" i="41"/>
  <c r="G24" i="41"/>
  <c r="G25" i="41"/>
  <c r="G26" i="41"/>
  <c r="G27" i="41"/>
  <c r="G28" i="41"/>
  <c r="G29" i="41"/>
  <c r="G30" i="41"/>
  <c r="G31" i="41"/>
  <c r="G32" i="41"/>
  <c r="G33" i="41"/>
  <c r="G34" i="41"/>
  <c r="G35" i="41"/>
  <c r="G36" i="41"/>
  <c r="G37" i="41"/>
  <c r="G38" i="41"/>
  <c r="G39" i="41"/>
  <c r="G40" i="41"/>
  <c r="G41" i="41"/>
  <c r="G42" i="41"/>
  <c r="G43" i="41"/>
  <c r="G44" i="41"/>
  <c r="G45" i="41"/>
  <c r="G46" i="41"/>
  <c r="G47" i="41"/>
  <c r="G48" i="41"/>
  <c r="G49" i="41"/>
  <c r="G50" i="41"/>
  <c r="G51" i="41"/>
  <c r="G52" i="41"/>
  <c r="G53" i="41"/>
  <c r="G54" i="41"/>
  <c r="G55" i="41"/>
  <c r="G56" i="41"/>
  <c r="G57" i="41"/>
  <c r="G58" i="41"/>
  <c r="G59" i="41"/>
  <c r="G60" i="41"/>
  <c r="G61" i="41"/>
  <c r="G62" i="41"/>
  <c r="G63" i="41"/>
  <c r="G64" i="41"/>
  <c r="G65" i="41"/>
  <c r="G66" i="41"/>
  <c r="E7" i="41"/>
  <c r="E8" i="41"/>
  <c r="E9" i="41"/>
  <c r="E10" i="41"/>
  <c r="E11" i="41"/>
  <c r="E12" i="41"/>
  <c r="E13" i="41"/>
  <c r="E14" i="41"/>
  <c r="E15" i="41"/>
  <c r="E16" i="41"/>
  <c r="E17" i="41"/>
  <c r="E18" i="41"/>
  <c r="E19" i="41"/>
  <c r="E20" i="41"/>
  <c r="E21" i="41"/>
  <c r="E22" i="41"/>
  <c r="E23" i="41"/>
  <c r="E24" i="41"/>
  <c r="E25" i="41"/>
  <c r="E26" i="41"/>
  <c r="E27" i="41"/>
  <c r="E28" i="41"/>
  <c r="E29" i="41"/>
  <c r="E30" i="41"/>
  <c r="E31" i="41"/>
  <c r="E32" i="41"/>
  <c r="E33" i="41"/>
  <c r="E34" i="41"/>
  <c r="E35" i="41"/>
  <c r="E36" i="41"/>
  <c r="E37" i="41"/>
  <c r="E38" i="41"/>
  <c r="E39" i="41"/>
  <c r="E40" i="41"/>
  <c r="E41" i="41"/>
  <c r="E42" i="41"/>
  <c r="E43" i="41"/>
  <c r="E44" i="41"/>
  <c r="E45" i="41"/>
  <c r="E46" i="41"/>
  <c r="E47" i="41"/>
  <c r="E48" i="41"/>
  <c r="E49" i="41"/>
  <c r="E50" i="41"/>
  <c r="E51" i="41"/>
  <c r="E52" i="41"/>
  <c r="E53" i="41"/>
  <c r="E54" i="41"/>
  <c r="E55" i="41"/>
  <c r="E56" i="41"/>
  <c r="E57" i="41"/>
  <c r="E58" i="41"/>
  <c r="E59" i="41"/>
  <c r="E60" i="41"/>
  <c r="E61" i="41"/>
  <c r="E62" i="41"/>
  <c r="E63" i="41"/>
  <c r="E64" i="41"/>
  <c r="E65" i="41"/>
  <c r="E66" i="41"/>
  <c r="G8" i="36"/>
  <c r="G9" i="36"/>
  <c r="G10" i="36"/>
  <c r="G11" i="36"/>
  <c r="G12" i="36"/>
  <c r="G13" i="36"/>
  <c r="G14" i="36"/>
  <c r="G15" i="36"/>
  <c r="G16" i="36"/>
  <c r="G17" i="36"/>
  <c r="G18" i="36"/>
  <c r="G19" i="36"/>
  <c r="G20" i="36"/>
  <c r="G21" i="36"/>
  <c r="G22" i="36"/>
  <c r="G23" i="36"/>
  <c r="G24" i="36"/>
  <c r="G25" i="36"/>
  <c r="G26" i="36"/>
  <c r="G27" i="36"/>
  <c r="G28" i="36"/>
  <c r="G29" i="36"/>
  <c r="G30" i="36"/>
  <c r="G31" i="36"/>
  <c r="G32" i="36"/>
  <c r="G33" i="36"/>
  <c r="G34" i="36"/>
  <c r="G35" i="36"/>
  <c r="G36" i="36"/>
  <c r="G37" i="36"/>
  <c r="G38" i="36"/>
  <c r="G39" i="36"/>
  <c r="G40" i="36"/>
  <c r="G41" i="36"/>
  <c r="G42" i="36"/>
  <c r="G43" i="36"/>
  <c r="G44" i="36"/>
  <c r="G45" i="36"/>
  <c r="G46" i="36"/>
  <c r="G47" i="36"/>
  <c r="G48" i="36"/>
  <c r="G49" i="36"/>
  <c r="G50" i="36"/>
  <c r="G51" i="36"/>
  <c r="G52" i="36"/>
  <c r="E7" i="36"/>
  <c r="E8" i="36"/>
  <c r="E9" i="36"/>
  <c r="E10" i="36"/>
  <c r="E11" i="36"/>
  <c r="E12" i="36"/>
  <c r="E13" i="36"/>
  <c r="E14" i="36"/>
  <c r="E15" i="36"/>
  <c r="E16" i="36"/>
  <c r="E17" i="36"/>
  <c r="E18" i="36"/>
  <c r="E19" i="36"/>
  <c r="E20" i="36"/>
  <c r="E21" i="36"/>
  <c r="E22" i="36"/>
  <c r="E23" i="36"/>
  <c r="E24" i="36"/>
  <c r="E25" i="36"/>
  <c r="E26" i="36"/>
  <c r="E27" i="36"/>
  <c r="E28" i="36"/>
  <c r="E29" i="36"/>
  <c r="E30" i="36"/>
  <c r="E31" i="36"/>
  <c r="E32" i="36"/>
  <c r="E33" i="36"/>
  <c r="E34" i="36"/>
  <c r="E35" i="36"/>
  <c r="E36" i="36"/>
  <c r="E37" i="36"/>
  <c r="E38" i="36"/>
  <c r="E39" i="36"/>
  <c r="E40" i="36"/>
  <c r="E41" i="36"/>
  <c r="E42" i="36"/>
  <c r="E43" i="36"/>
  <c r="E44" i="36"/>
  <c r="E45" i="36"/>
  <c r="E46" i="36"/>
  <c r="E47" i="36"/>
  <c r="E48" i="36"/>
  <c r="E49" i="36"/>
  <c r="E50" i="36"/>
  <c r="E51" i="36"/>
  <c r="E52" i="36"/>
  <c r="G10" i="37"/>
  <c r="G11" i="37"/>
  <c r="G12" i="37"/>
  <c r="G13" i="37"/>
  <c r="G14" i="37"/>
  <c r="G15" i="37"/>
  <c r="G16" i="37"/>
  <c r="G17" i="37"/>
  <c r="G18" i="37"/>
  <c r="G19" i="37"/>
  <c r="G20" i="37"/>
  <c r="G21" i="37"/>
  <c r="G22" i="37"/>
  <c r="G23" i="37"/>
  <c r="G24" i="37"/>
  <c r="G25" i="37"/>
  <c r="G26" i="37"/>
  <c r="G27" i="37"/>
  <c r="G28" i="37"/>
  <c r="G29" i="37"/>
  <c r="G30" i="37"/>
  <c r="G31" i="37"/>
  <c r="G32" i="37"/>
  <c r="G33" i="37"/>
  <c r="G34" i="37"/>
  <c r="G35" i="37"/>
  <c r="G36" i="37"/>
  <c r="G37" i="37"/>
  <c r="G38" i="37"/>
  <c r="G39" i="37"/>
  <c r="G40" i="37"/>
  <c r="G41" i="37"/>
  <c r="G42" i="37"/>
  <c r="G43" i="37"/>
  <c r="G44" i="37"/>
  <c r="G45" i="37"/>
  <c r="G46" i="37"/>
  <c r="G47" i="37"/>
  <c r="G48" i="37"/>
  <c r="G49" i="37"/>
  <c r="G50" i="37"/>
  <c r="G51" i="37"/>
  <c r="G52" i="37"/>
  <c r="G53" i="37"/>
  <c r="G54" i="37"/>
  <c r="G55" i="37"/>
  <c r="G56" i="37"/>
  <c r="G57" i="37"/>
  <c r="G58" i="37"/>
  <c r="G59" i="37"/>
  <c r="G60" i="37"/>
  <c r="G61" i="37"/>
  <c r="G62" i="37"/>
  <c r="G63" i="37"/>
  <c r="G64" i="37"/>
  <c r="G65" i="37"/>
  <c r="G66" i="37"/>
  <c r="G67" i="37"/>
  <c r="G68" i="37"/>
  <c r="G69" i="37"/>
  <c r="G70" i="37"/>
  <c r="G71" i="37"/>
  <c r="G72" i="37"/>
  <c r="G73" i="37"/>
  <c r="G74" i="37"/>
  <c r="G75" i="37"/>
  <c r="G76" i="37"/>
  <c r="G77" i="37"/>
  <c r="G78" i="37"/>
  <c r="G79" i="37"/>
  <c r="G80" i="37"/>
  <c r="G81" i="37"/>
  <c r="G82" i="37"/>
  <c r="E7" i="37"/>
  <c r="E8" i="37"/>
  <c r="E9" i="37"/>
  <c r="E10" i="37"/>
  <c r="E11" i="37"/>
  <c r="E12" i="37"/>
  <c r="E13" i="37"/>
  <c r="E14" i="37"/>
  <c r="E15" i="37"/>
  <c r="E16" i="37"/>
  <c r="E17" i="37"/>
  <c r="E18" i="37"/>
  <c r="E19" i="37"/>
  <c r="E20" i="37"/>
  <c r="E21" i="37"/>
  <c r="E22" i="37"/>
  <c r="E23" i="37"/>
  <c r="E24" i="37"/>
  <c r="E25" i="37"/>
  <c r="E26" i="37"/>
  <c r="E27" i="37"/>
  <c r="E28" i="37"/>
  <c r="E29" i="37"/>
  <c r="E30" i="37"/>
  <c r="E31" i="37"/>
  <c r="E32" i="37"/>
  <c r="E33" i="37"/>
  <c r="E34" i="37"/>
  <c r="E35" i="37"/>
  <c r="E36" i="37"/>
  <c r="E37" i="37"/>
  <c r="E38" i="37"/>
  <c r="E39" i="37"/>
  <c r="E40" i="37"/>
  <c r="E41" i="37"/>
  <c r="E42" i="37"/>
  <c r="E43" i="37"/>
  <c r="E44" i="37"/>
  <c r="E45" i="37"/>
  <c r="E46" i="37"/>
  <c r="E47" i="37"/>
  <c r="E48" i="37"/>
  <c r="E49" i="37"/>
  <c r="E50" i="37"/>
  <c r="E51" i="37"/>
  <c r="E52" i="37"/>
  <c r="E53" i="37"/>
  <c r="E54" i="37"/>
  <c r="E55" i="37"/>
  <c r="E56" i="37"/>
  <c r="E57" i="37"/>
  <c r="E58" i="37"/>
  <c r="E59" i="37"/>
  <c r="E60" i="37"/>
  <c r="E61" i="37"/>
  <c r="E62" i="37"/>
  <c r="E63" i="37"/>
  <c r="E64" i="37"/>
  <c r="E65" i="37"/>
  <c r="E66" i="37"/>
  <c r="E67" i="37"/>
  <c r="E68" i="37"/>
  <c r="E69" i="37"/>
  <c r="E70" i="37"/>
  <c r="E71" i="37"/>
  <c r="E72" i="37"/>
  <c r="E73" i="37"/>
  <c r="E74" i="37"/>
  <c r="E75" i="37"/>
  <c r="E76" i="37"/>
  <c r="E77" i="37"/>
  <c r="E78" i="37"/>
  <c r="E79" i="37"/>
  <c r="E80" i="37"/>
  <c r="E81" i="37"/>
  <c r="E82" i="37"/>
  <c r="K43" i="66" l="1"/>
  <c r="M43" i="66" s="1"/>
  <c r="M46" i="66" s="1"/>
  <c r="D77" i="66"/>
  <c r="F77" i="66" s="1"/>
  <c r="F80" i="66" s="1"/>
  <c r="D28" i="66"/>
  <c r="F28" i="66" s="1"/>
  <c r="F31" i="66" s="1"/>
  <c r="D87" i="66"/>
  <c r="F87" i="66" s="1"/>
  <c r="F90" i="66" s="1"/>
  <c r="D63" i="66"/>
  <c r="F63" i="66" s="1"/>
  <c r="F66" i="66" s="1"/>
  <c r="D53" i="66"/>
  <c r="F53" i="66" s="1"/>
  <c r="F56" i="66" s="1"/>
  <c r="K63" i="66"/>
  <c r="M63" i="66" s="1"/>
  <c r="M66" i="66" s="1"/>
  <c r="M17" i="66" s="1"/>
  <c r="D19" i="66"/>
  <c r="F19" i="66" s="1"/>
  <c r="F22" i="66" s="1"/>
  <c r="M19" i="66" s="1"/>
  <c r="D43" i="66"/>
  <c r="F43" i="66" s="1"/>
  <c r="F46" i="66" s="1"/>
  <c r="K53" i="66"/>
  <c r="M53" i="66" s="1"/>
  <c r="M56" i="66" s="1"/>
  <c r="I62" i="21"/>
  <c r="I63" i="21"/>
  <c r="F73" i="4"/>
  <c r="E73" i="4"/>
  <c r="E72" i="4"/>
  <c r="E69" i="4"/>
  <c r="C76" i="4"/>
  <c r="E11" i="32"/>
  <c r="H10" i="32"/>
  <c r="G10" i="32"/>
  <c r="E10" i="32"/>
  <c r="E68" i="41"/>
  <c r="G67" i="41"/>
  <c r="E67" i="41"/>
  <c r="G9" i="41"/>
  <c r="G54" i="36"/>
  <c r="E54" i="36"/>
  <c r="I53" i="36"/>
  <c r="H53" i="36"/>
  <c r="G53" i="36"/>
  <c r="E53" i="36"/>
  <c r="G13" i="32" l="1"/>
  <c r="M18" i="66"/>
  <c r="M23" i="66" s="1"/>
  <c r="I10" i="32"/>
  <c r="G7" i="36"/>
  <c r="E67" i="36"/>
  <c r="I36" i="45"/>
  <c r="E36" i="45"/>
  <c r="G84" i="37"/>
  <c r="E84" i="37"/>
  <c r="I83" i="37"/>
  <c r="H83" i="37"/>
  <c r="G83" i="37"/>
  <c r="E83" i="37"/>
  <c r="H24" i="37"/>
  <c r="G9" i="37"/>
  <c r="E27" i="6"/>
  <c r="H26" i="6"/>
  <c r="G26" i="6"/>
  <c r="E26" i="6"/>
  <c r="I26" i="6" s="1"/>
  <c r="H9" i="6"/>
  <c r="E25" i="62"/>
  <c r="I24" i="62"/>
  <c r="H24" i="62"/>
  <c r="G24" i="62"/>
  <c r="E24" i="62"/>
  <c r="G13" i="61"/>
  <c r="E13" i="61"/>
  <c r="I12" i="61"/>
  <c r="H12" i="61"/>
  <c r="G12" i="61"/>
  <c r="E12" i="61"/>
  <c r="E13" i="60"/>
  <c r="H12" i="60"/>
  <c r="G12" i="60"/>
  <c r="E12" i="60"/>
  <c r="I12" i="60" s="1"/>
  <c r="E15" i="57"/>
  <c r="H14" i="57"/>
  <c r="G14" i="57"/>
  <c r="E14" i="57"/>
  <c r="I14" i="57" s="1"/>
  <c r="H19" i="59"/>
  <c r="G19" i="59"/>
  <c r="E19" i="59"/>
  <c r="I19" i="59" s="1"/>
  <c r="H17" i="59"/>
  <c r="G17" i="59"/>
  <c r="I17" i="59" s="1"/>
  <c r="H16" i="59"/>
  <c r="G16" i="59"/>
  <c r="I16" i="59" s="1"/>
  <c r="H15" i="59"/>
  <c r="G15" i="59"/>
  <c r="E15" i="59"/>
  <c r="G23" i="62"/>
  <c r="E23" i="62"/>
  <c r="H13" i="59"/>
  <c r="G13" i="59"/>
  <c r="E13" i="59"/>
  <c r="I13" i="59" s="1"/>
  <c r="H11" i="59"/>
  <c r="G11" i="59"/>
  <c r="G36" i="59" s="1"/>
  <c r="F69" i="4" s="1"/>
  <c r="G69" i="4" s="1"/>
  <c r="E11" i="59"/>
  <c r="H9" i="59"/>
  <c r="G9" i="59"/>
  <c r="E9" i="59"/>
  <c r="H8" i="59"/>
  <c r="G8" i="59"/>
  <c r="I8" i="59" s="1"/>
  <c r="G21" i="62"/>
  <c r="E21" i="62"/>
  <c r="G17" i="62"/>
  <c r="E17" i="62"/>
  <c r="G11" i="61"/>
  <c r="E11" i="61"/>
  <c r="G15" i="62"/>
  <c r="E15" i="62"/>
  <c r="G13" i="62"/>
  <c r="E13" i="62"/>
  <c r="G12" i="62"/>
  <c r="E12" i="62"/>
  <c r="G11" i="62"/>
  <c r="E11" i="62"/>
  <c r="G11" i="60"/>
  <c r="E11" i="60"/>
  <c r="G9" i="62"/>
  <c r="E9" i="62"/>
  <c r="G8" i="62"/>
  <c r="E8" i="62"/>
  <c r="G7" i="62"/>
  <c r="G25" i="62" s="1"/>
  <c r="E7" i="62"/>
  <c r="G9" i="61"/>
  <c r="E9" i="61"/>
  <c r="G8" i="61"/>
  <c r="E8" i="61"/>
  <c r="G7" i="61"/>
  <c r="E7" i="61"/>
  <c r="G9" i="60"/>
  <c r="E9" i="60"/>
  <c r="G7" i="60"/>
  <c r="E7" i="60"/>
  <c r="G13" i="57"/>
  <c r="E13" i="57"/>
  <c r="G11" i="57"/>
  <c r="E11" i="57"/>
  <c r="G7" i="57"/>
  <c r="E7" i="57"/>
  <c r="G60" i="21"/>
  <c r="E60" i="21"/>
  <c r="G59" i="21"/>
  <c r="E59" i="21"/>
  <c r="G58" i="21"/>
  <c r="E58" i="21"/>
  <c r="G57" i="21"/>
  <c r="E57" i="21"/>
  <c r="G56" i="21"/>
  <c r="E56" i="21"/>
  <c r="G55" i="21"/>
  <c r="E55" i="21"/>
  <c r="G54" i="21"/>
  <c r="E54" i="21"/>
  <c r="G52" i="21"/>
  <c r="E52" i="21"/>
  <c r="G51" i="21"/>
  <c r="E51" i="21"/>
  <c r="G49" i="21"/>
  <c r="E49" i="21"/>
  <c r="H48" i="21"/>
  <c r="G48" i="21"/>
  <c r="E48" i="21"/>
  <c r="G47" i="21"/>
  <c r="E47" i="21"/>
  <c r="G46" i="21"/>
  <c r="E46" i="21"/>
  <c r="G44" i="21"/>
  <c r="E44" i="21"/>
  <c r="G43" i="21"/>
  <c r="E43" i="21"/>
  <c r="G42" i="21"/>
  <c r="E42" i="21"/>
  <c r="G41" i="21"/>
  <c r="E41" i="21"/>
  <c r="G39" i="21"/>
  <c r="E39" i="21"/>
  <c r="G37" i="21"/>
  <c r="E37" i="21"/>
  <c r="G35" i="21"/>
  <c r="E35" i="21"/>
  <c r="G34" i="21"/>
  <c r="E34" i="21"/>
  <c r="G33" i="21"/>
  <c r="E33" i="21"/>
  <c r="G32" i="21"/>
  <c r="E32" i="21"/>
  <c r="G31" i="21"/>
  <c r="E31" i="21"/>
  <c r="G30" i="21"/>
  <c r="E30" i="21"/>
  <c r="G29" i="21"/>
  <c r="E29" i="21"/>
  <c r="G28" i="21"/>
  <c r="E28" i="21"/>
  <c r="G27" i="21"/>
  <c r="E27" i="21"/>
  <c r="G9" i="32"/>
  <c r="E9" i="32"/>
  <c r="E48" i="31"/>
  <c r="H47" i="31"/>
  <c r="G47" i="31"/>
  <c r="E47" i="31"/>
  <c r="G46" i="31"/>
  <c r="E46" i="31"/>
  <c r="G44" i="31"/>
  <c r="E44" i="31"/>
  <c r="G43" i="31"/>
  <c r="E43" i="31"/>
  <c r="G42" i="31"/>
  <c r="E42" i="31"/>
  <c r="G34" i="31"/>
  <c r="E34" i="31"/>
  <c r="G33" i="31"/>
  <c r="E33" i="31"/>
  <c r="G32" i="31"/>
  <c r="E32" i="31"/>
  <c r="G31" i="31"/>
  <c r="E31" i="31"/>
  <c r="G30" i="31"/>
  <c r="E30" i="31"/>
  <c r="G29" i="31"/>
  <c r="E29" i="31"/>
  <c r="G28" i="31"/>
  <c r="E28" i="31"/>
  <c r="G27" i="31"/>
  <c r="E27" i="31"/>
  <c r="G26" i="31"/>
  <c r="E26" i="31"/>
  <c r="G25" i="31"/>
  <c r="E25" i="31"/>
  <c r="G24" i="31"/>
  <c r="E24" i="31"/>
  <c r="G23" i="31"/>
  <c r="E23" i="31"/>
  <c r="G22" i="31"/>
  <c r="E22" i="31"/>
  <c r="G20" i="31"/>
  <c r="E20" i="31"/>
  <c r="G19" i="31"/>
  <c r="E19" i="31"/>
  <c r="G18" i="31"/>
  <c r="E18" i="31"/>
  <c r="G17" i="31"/>
  <c r="E17" i="31"/>
  <c r="G16" i="31"/>
  <c r="E16" i="31"/>
  <c r="G15" i="31"/>
  <c r="E15" i="31"/>
  <c r="G14" i="31"/>
  <c r="E14" i="31"/>
  <c r="G13" i="31"/>
  <c r="E13" i="31"/>
  <c r="G12" i="31"/>
  <c r="E12" i="31"/>
  <c r="G11" i="31"/>
  <c r="E11" i="31"/>
  <c r="G10" i="31"/>
  <c r="E10" i="31"/>
  <c r="G8" i="31"/>
  <c r="E8" i="31"/>
  <c r="G7" i="31"/>
  <c r="E7" i="31"/>
  <c r="E46" i="29"/>
  <c r="G45" i="29"/>
  <c r="E45" i="29"/>
  <c r="G44" i="29"/>
  <c r="E44" i="29"/>
  <c r="G42" i="29"/>
  <c r="E42" i="29"/>
  <c r="G41" i="29"/>
  <c r="E41" i="29"/>
  <c r="G40" i="29"/>
  <c r="E40" i="29"/>
  <c r="G37" i="29"/>
  <c r="E37" i="29"/>
  <c r="G34" i="29"/>
  <c r="E34" i="29"/>
  <c r="G33" i="29"/>
  <c r="E33" i="29"/>
  <c r="G32" i="29"/>
  <c r="E32" i="29"/>
  <c r="G26" i="29"/>
  <c r="E26" i="29"/>
  <c r="G28" i="29"/>
  <c r="E28" i="29"/>
  <c r="G30" i="29"/>
  <c r="E30" i="29"/>
  <c r="G24" i="29"/>
  <c r="E24" i="29"/>
  <c r="G23" i="29"/>
  <c r="G21" i="29"/>
  <c r="E21" i="29"/>
  <c r="G20" i="29"/>
  <c r="E20" i="29"/>
  <c r="G18" i="29"/>
  <c r="E18" i="29"/>
  <c r="G17" i="29"/>
  <c r="E17" i="29"/>
  <c r="G16" i="29"/>
  <c r="E16" i="29"/>
  <c r="G14" i="29"/>
  <c r="E14" i="29"/>
  <c r="G13" i="29"/>
  <c r="E13" i="29"/>
  <c r="G12" i="29"/>
  <c r="E12" i="29"/>
  <c r="G11" i="29"/>
  <c r="E11" i="29"/>
  <c r="G10" i="29"/>
  <c r="E10" i="29"/>
  <c r="G9" i="29"/>
  <c r="E9" i="29"/>
  <c r="G283" i="54"/>
  <c r="E283" i="54"/>
  <c r="G282" i="54"/>
  <c r="G281" i="54"/>
  <c r="E281" i="54"/>
  <c r="G280" i="54"/>
  <c r="E280" i="54"/>
  <c r="G279" i="54"/>
  <c r="E279" i="54"/>
  <c r="G277" i="54"/>
  <c r="E277" i="54"/>
  <c r="G276" i="54"/>
  <c r="E276" i="54"/>
  <c r="G275" i="54"/>
  <c r="E275" i="54"/>
  <c r="G273" i="54"/>
  <c r="E273" i="54"/>
  <c r="G272" i="54"/>
  <c r="E272" i="54"/>
  <c r="G271" i="54"/>
  <c r="E271" i="54"/>
  <c r="G270" i="54"/>
  <c r="E270" i="54"/>
  <c r="G269" i="54"/>
  <c r="E269" i="54"/>
  <c r="G267" i="54"/>
  <c r="E267" i="54"/>
  <c r="G265" i="54"/>
  <c r="E265" i="54"/>
  <c r="G264" i="54"/>
  <c r="E264" i="54"/>
  <c r="G263" i="54"/>
  <c r="E263" i="54"/>
  <c r="G261" i="54"/>
  <c r="E261" i="54"/>
  <c r="G260" i="54"/>
  <c r="E260" i="54"/>
  <c r="G259" i="54"/>
  <c r="E259" i="54"/>
  <c r="G258" i="54"/>
  <c r="E258" i="54"/>
  <c r="G252" i="54"/>
  <c r="E252" i="54"/>
  <c r="G251" i="54"/>
  <c r="E251" i="54"/>
  <c r="G250" i="54"/>
  <c r="E250" i="54"/>
  <c r="G249" i="54"/>
  <c r="E249" i="54"/>
  <c r="G248" i="54"/>
  <c r="E248" i="54"/>
  <c r="G247" i="54"/>
  <c r="E247" i="54"/>
  <c r="G246" i="54"/>
  <c r="E246" i="54"/>
  <c r="G245" i="54"/>
  <c r="E245" i="54"/>
  <c r="G244" i="54"/>
  <c r="E244" i="54"/>
  <c r="G243" i="54"/>
  <c r="E243" i="54"/>
  <c r="G242" i="54"/>
  <c r="E242" i="54"/>
  <c r="G241" i="54"/>
  <c r="E241" i="54"/>
  <c r="G240" i="54"/>
  <c r="E240" i="54"/>
  <c r="G239" i="54"/>
  <c r="E239" i="54"/>
  <c r="G238" i="54"/>
  <c r="E238" i="54"/>
  <c r="G237" i="54"/>
  <c r="G236" i="54"/>
  <c r="E236" i="54"/>
  <c r="G234" i="54"/>
  <c r="E234" i="54"/>
  <c r="G232" i="54"/>
  <c r="E232" i="54"/>
  <c r="G231" i="54"/>
  <c r="E231" i="54"/>
  <c r="G230" i="54"/>
  <c r="E230" i="54"/>
  <c r="G228" i="54"/>
  <c r="E228" i="54"/>
  <c r="G227" i="54"/>
  <c r="E227" i="54"/>
  <c r="G222" i="54"/>
  <c r="E222" i="54"/>
  <c r="E290" i="54"/>
  <c r="G289" i="54"/>
  <c r="E289" i="54"/>
  <c r="G288" i="54"/>
  <c r="E288" i="54"/>
  <c r="G216" i="54"/>
  <c r="E216" i="54"/>
  <c r="G215" i="54"/>
  <c r="E215" i="54"/>
  <c r="G214" i="54"/>
  <c r="E214" i="54"/>
  <c r="G212" i="54"/>
  <c r="E212" i="54"/>
  <c r="G211" i="54"/>
  <c r="E211" i="54"/>
  <c r="G210" i="54"/>
  <c r="E210" i="54"/>
  <c r="G208" i="54"/>
  <c r="E208" i="54"/>
  <c r="G207" i="54"/>
  <c r="E207" i="54"/>
  <c r="G206" i="54"/>
  <c r="E206" i="54"/>
  <c r="G205" i="54"/>
  <c r="E205" i="54"/>
  <c r="G204" i="54"/>
  <c r="E204" i="54"/>
  <c r="G203" i="54"/>
  <c r="E203" i="54"/>
  <c r="G202" i="54"/>
  <c r="E202" i="54"/>
  <c r="G201" i="54"/>
  <c r="E201" i="54"/>
  <c r="G200" i="54"/>
  <c r="E200" i="54"/>
  <c r="G199" i="54"/>
  <c r="E199" i="54"/>
  <c r="G198" i="54"/>
  <c r="E198" i="54"/>
  <c r="G196" i="54"/>
  <c r="E196" i="54"/>
  <c r="G195" i="54"/>
  <c r="E195" i="54"/>
  <c r="G194" i="54"/>
  <c r="E194" i="54"/>
  <c r="G193" i="54"/>
  <c r="E193" i="54"/>
  <c r="G188" i="54"/>
  <c r="E188" i="54"/>
  <c r="G187" i="54"/>
  <c r="E187" i="54"/>
  <c r="G186" i="54"/>
  <c r="E186" i="54"/>
  <c r="G185" i="54"/>
  <c r="E185" i="54"/>
  <c r="G184" i="54"/>
  <c r="E184" i="54"/>
  <c r="G183" i="54"/>
  <c r="E183" i="54"/>
  <c r="G182" i="54"/>
  <c r="E182" i="54"/>
  <c r="G181" i="54"/>
  <c r="E181" i="54"/>
  <c r="G180" i="54"/>
  <c r="E180" i="54"/>
  <c r="G179" i="54"/>
  <c r="E179" i="54"/>
  <c r="G178" i="54"/>
  <c r="E178" i="54"/>
  <c r="G177" i="54"/>
  <c r="E177" i="54"/>
  <c r="G176" i="54"/>
  <c r="E176" i="54"/>
  <c r="G175" i="54"/>
  <c r="E175" i="54"/>
  <c r="G174" i="54"/>
  <c r="E174" i="54"/>
  <c r="G172" i="54"/>
  <c r="E172" i="54"/>
  <c r="G170" i="54"/>
  <c r="E170" i="54"/>
  <c r="G169" i="54"/>
  <c r="G168" i="54"/>
  <c r="E168" i="54"/>
  <c r="G167" i="54"/>
  <c r="E167" i="54"/>
  <c r="G166" i="54"/>
  <c r="E166" i="54"/>
  <c r="G164" i="54"/>
  <c r="E164" i="54"/>
  <c r="G163" i="54"/>
  <c r="E163" i="54"/>
  <c r="G160" i="54"/>
  <c r="E160" i="54"/>
  <c r="G159" i="54"/>
  <c r="E159" i="54"/>
  <c r="G158" i="54"/>
  <c r="E158" i="54"/>
  <c r="G157" i="54"/>
  <c r="E157" i="54"/>
  <c r="G156" i="54"/>
  <c r="E156" i="54"/>
  <c r="G155" i="54"/>
  <c r="G154" i="54"/>
  <c r="E154" i="54"/>
  <c r="G152" i="54"/>
  <c r="E152" i="54"/>
  <c r="G151" i="54"/>
  <c r="G150" i="54"/>
  <c r="E150" i="54"/>
  <c r="G149" i="54"/>
  <c r="E149" i="54"/>
  <c r="G148" i="54"/>
  <c r="E148" i="54"/>
  <c r="G147" i="54"/>
  <c r="E147" i="54"/>
  <c r="G145" i="54"/>
  <c r="E145" i="54"/>
  <c r="G144" i="54"/>
  <c r="G143" i="54"/>
  <c r="E143" i="54"/>
  <c r="G141" i="54"/>
  <c r="E141" i="54"/>
  <c r="G140" i="54"/>
  <c r="E140" i="54"/>
  <c r="G139" i="54"/>
  <c r="E139" i="54"/>
  <c r="G138" i="54"/>
  <c r="E138" i="54"/>
  <c r="G137" i="54"/>
  <c r="E137" i="54"/>
  <c r="G136" i="54"/>
  <c r="E136" i="54"/>
  <c r="G135" i="54"/>
  <c r="E135" i="54"/>
  <c r="G133" i="54"/>
  <c r="E133" i="54"/>
  <c r="G132" i="54"/>
  <c r="E132" i="54"/>
  <c r="G128" i="54"/>
  <c r="E128" i="54"/>
  <c r="G127" i="54"/>
  <c r="E127" i="54"/>
  <c r="G126" i="54"/>
  <c r="E126" i="54"/>
  <c r="G125" i="54"/>
  <c r="E125" i="54"/>
  <c r="G124" i="54"/>
  <c r="E124" i="54"/>
  <c r="G123" i="54"/>
  <c r="E123" i="54"/>
  <c r="G122" i="54"/>
  <c r="E122" i="54"/>
  <c r="G121" i="54"/>
  <c r="E121" i="54"/>
  <c r="G120" i="54"/>
  <c r="E120" i="54"/>
  <c r="G119" i="54"/>
  <c r="E119" i="54"/>
  <c r="G118" i="54"/>
  <c r="E118" i="54"/>
  <c r="G117" i="54"/>
  <c r="E117" i="54"/>
  <c r="G116" i="54"/>
  <c r="E116" i="54"/>
  <c r="G114" i="54"/>
  <c r="E114" i="54"/>
  <c r="G113" i="54"/>
  <c r="E113" i="54"/>
  <c r="G112" i="54"/>
  <c r="E112" i="54"/>
  <c r="G110" i="54"/>
  <c r="E110" i="54"/>
  <c r="G109" i="54"/>
  <c r="E109" i="54"/>
  <c r="G108" i="54"/>
  <c r="E108" i="54"/>
  <c r="G107" i="54"/>
  <c r="E107" i="54"/>
  <c r="G106" i="54"/>
  <c r="E106" i="54"/>
  <c r="G105" i="54"/>
  <c r="E105" i="54"/>
  <c r="G104" i="54"/>
  <c r="E104" i="54"/>
  <c r="G102" i="54"/>
  <c r="E102" i="54"/>
  <c r="G101" i="54"/>
  <c r="E101" i="54"/>
  <c r="G98" i="54"/>
  <c r="E98" i="54"/>
  <c r="G97" i="54"/>
  <c r="E97" i="54"/>
  <c r="G96" i="54"/>
  <c r="E96" i="54"/>
  <c r="G95" i="54"/>
  <c r="E95" i="54"/>
  <c r="G94" i="54"/>
  <c r="E94" i="54"/>
  <c r="G93" i="54"/>
  <c r="E93" i="54"/>
  <c r="G92" i="54"/>
  <c r="E92" i="54"/>
  <c r="G91" i="54"/>
  <c r="E91" i="54"/>
  <c r="G90" i="54"/>
  <c r="E90" i="54"/>
  <c r="G89" i="54"/>
  <c r="E89" i="54"/>
  <c r="G88" i="54"/>
  <c r="E88" i="54"/>
  <c r="G87" i="54"/>
  <c r="E87" i="54"/>
  <c r="G86" i="54"/>
  <c r="E86" i="54"/>
  <c r="G84" i="54"/>
  <c r="E84" i="54"/>
  <c r="G83" i="54"/>
  <c r="E83" i="54"/>
  <c r="G82" i="54"/>
  <c r="E82" i="54"/>
  <c r="G81" i="54"/>
  <c r="E81" i="54"/>
  <c r="G79" i="54"/>
  <c r="E79" i="54"/>
  <c r="G78" i="54"/>
  <c r="E78" i="54"/>
  <c r="G77" i="54"/>
  <c r="E77" i="54"/>
  <c r="G76" i="54"/>
  <c r="E76" i="54"/>
  <c r="G75" i="54"/>
  <c r="E75" i="54"/>
  <c r="G74" i="54"/>
  <c r="E74" i="54"/>
  <c r="G73" i="54"/>
  <c r="E73" i="54"/>
  <c r="G71" i="54"/>
  <c r="E71" i="54"/>
  <c r="G70" i="54"/>
  <c r="E70" i="54"/>
  <c r="G66" i="54"/>
  <c r="E66" i="54"/>
  <c r="G65" i="54"/>
  <c r="E65" i="54"/>
  <c r="G64" i="54"/>
  <c r="E64" i="54"/>
  <c r="G63" i="54"/>
  <c r="E63" i="54"/>
  <c r="G62" i="54"/>
  <c r="E62" i="54"/>
  <c r="G60" i="54"/>
  <c r="E60" i="54"/>
  <c r="G59" i="54"/>
  <c r="E59" i="54"/>
  <c r="G58" i="54"/>
  <c r="E58" i="54"/>
  <c r="G57" i="54"/>
  <c r="E57" i="54"/>
  <c r="G56" i="54"/>
  <c r="E56" i="54"/>
  <c r="G55" i="54"/>
  <c r="E55" i="54"/>
  <c r="G54" i="54"/>
  <c r="E54" i="54"/>
  <c r="G53" i="54"/>
  <c r="E53" i="54"/>
  <c r="G52" i="54"/>
  <c r="E52" i="54"/>
  <c r="G50" i="54"/>
  <c r="E50" i="54"/>
  <c r="G49" i="54"/>
  <c r="E49" i="54"/>
  <c r="G48" i="54"/>
  <c r="E48" i="54"/>
  <c r="G46" i="54"/>
  <c r="E46" i="54"/>
  <c r="G45" i="54"/>
  <c r="G44" i="54"/>
  <c r="E44" i="54"/>
  <c r="G43" i="54"/>
  <c r="G42" i="54"/>
  <c r="E42" i="54"/>
  <c r="G40" i="54"/>
  <c r="E40" i="54"/>
  <c r="G39" i="54"/>
  <c r="E39" i="54"/>
  <c r="G36" i="54"/>
  <c r="E36" i="54"/>
  <c r="G35" i="54"/>
  <c r="E35" i="54"/>
  <c r="G34" i="54"/>
  <c r="E34" i="54"/>
  <c r="G33" i="54"/>
  <c r="E33" i="54"/>
  <c r="G32" i="54"/>
  <c r="E32" i="54"/>
  <c r="G31" i="54"/>
  <c r="E31" i="54"/>
  <c r="G30" i="54"/>
  <c r="E30" i="54"/>
  <c r="G29" i="54"/>
  <c r="E29" i="54"/>
  <c r="G28" i="54"/>
  <c r="E28" i="54"/>
  <c r="G27" i="54"/>
  <c r="E27" i="54"/>
  <c r="G26" i="54"/>
  <c r="E26" i="54"/>
  <c r="G25" i="54"/>
  <c r="G24" i="54"/>
  <c r="E24" i="54"/>
  <c r="G23" i="54"/>
  <c r="E23" i="54"/>
  <c r="G22" i="54"/>
  <c r="E22" i="54"/>
  <c r="G21" i="54"/>
  <c r="G20" i="54"/>
  <c r="E20" i="54"/>
  <c r="G18" i="54"/>
  <c r="E18" i="54"/>
  <c r="G17" i="54"/>
  <c r="E17" i="54"/>
  <c r="G16" i="54"/>
  <c r="E16" i="54"/>
  <c r="G15" i="54"/>
  <c r="E15" i="54"/>
  <c r="G14" i="54"/>
  <c r="E14" i="54"/>
  <c r="G13" i="54"/>
  <c r="E13" i="54"/>
  <c r="G12" i="54"/>
  <c r="E12" i="54"/>
  <c r="G10" i="54"/>
  <c r="E10" i="54"/>
  <c r="G9" i="54"/>
  <c r="E9" i="54"/>
  <c r="E67" i="43"/>
  <c r="G66" i="43"/>
  <c r="E66" i="43"/>
  <c r="G65" i="43"/>
  <c r="E65" i="43"/>
  <c r="G75" i="28"/>
  <c r="E75" i="28"/>
  <c r="G73" i="28"/>
  <c r="E73" i="28"/>
  <c r="G72" i="28"/>
  <c r="E72" i="28"/>
  <c r="G71" i="28"/>
  <c r="E71" i="28"/>
  <c r="G68" i="28"/>
  <c r="E68" i="28"/>
  <c r="G67" i="28"/>
  <c r="E67" i="28"/>
  <c r="G66" i="28"/>
  <c r="G65" i="28"/>
  <c r="E65" i="28"/>
  <c r="G64" i="28"/>
  <c r="E64" i="28"/>
  <c r="G63" i="28"/>
  <c r="E63" i="28"/>
  <c r="G62" i="28"/>
  <c r="G61" i="28"/>
  <c r="E61" i="28"/>
  <c r="G63" i="43"/>
  <c r="E63" i="43"/>
  <c r="G62" i="43"/>
  <c r="E62" i="43"/>
  <c r="G61" i="43"/>
  <c r="E61" i="43"/>
  <c r="G60" i="43"/>
  <c r="E60" i="43"/>
  <c r="G59" i="43"/>
  <c r="E59" i="43"/>
  <c r="G58" i="43"/>
  <c r="E58" i="43"/>
  <c r="G57" i="43"/>
  <c r="E57" i="43"/>
  <c r="G56" i="43"/>
  <c r="G55" i="43"/>
  <c r="E55" i="43"/>
  <c r="G54" i="43"/>
  <c r="E54" i="43"/>
  <c r="G53" i="43"/>
  <c r="E53" i="43"/>
  <c r="G52" i="43"/>
  <c r="G51" i="43"/>
  <c r="E51" i="43"/>
  <c r="G47" i="43"/>
  <c r="E47" i="43"/>
  <c r="G46" i="43"/>
  <c r="G45" i="43"/>
  <c r="E45" i="43"/>
  <c r="G44" i="43"/>
  <c r="E44" i="43"/>
  <c r="G43" i="43"/>
  <c r="E43" i="43"/>
  <c r="G42" i="43"/>
  <c r="E42" i="43"/>
  <c r="G40" i="43"/>
  <c r="E40" i="43"/>
  <c r="G36" i="43"/>
  <c r="E36" i="43"/>
  <c r="G35" i="43"/>
  <c r="E35" i="43"/>
  <c r="G34" i="43"/>
  <c r="E34" i="43"/>
  <c r="G33" i="43"/>
  <c r="E33" i="43"/>
  <c r="G31" i="43"/>
  <c r="E31" i="43"/>
  <c r="G29" i="43"/>
  <c r="E29" i="43"/>
  <c r="G28" i="43"/>
  <c r="G27" i="43"/>
  <c r="E27" i="43"/>
  <c r="G26" i="43"/>
  <c r="E26" i="43"/>
  <c r="G25" i="43"/>
  <c r="E25" i="43"/>
  <c r="G24" i="43"/>
  <c r="G23" i="43"/>
  <c r="E23" i="43"/>
  <c r="G57" i="28"/>
  <c r="E57" i="28"/>
  <c r="G56" i="28"/>
  <c r="G55" i="28"/>
  <c r="E55" i="28"/>
  <c r="G54" i="28"/>
  <c r="E54" i="28"/>
  <c r="G53" i="28"/>
  <c r="E53" i="28"/>
  <c r="G52" i="28"/>
  <c r="G51" i="28"/>
  <c r="E51" i="28"/>
  <c r="G21" i="43"/>
  <c r="E21" i="43"/>
  <c r="G20" i="43"/>
  <c r="E20" i="43"/>
  <c r="G19" i="43"/>
  <c r="E19" i="43"/>
  <c r="G17" i="43"/>
  <c r="E17" i="43"/>
  <c r="G16" i="43"/>
  <c r="E16" i="43"/>
  <c r="G15" i="43"/>
  <c r="E15" i="43"/>
  <c r="G14" i="43"/>
  <c r="E14" i="43"/>
  <c r="G13" i="43"/>
  <c r="E13" i="43"/>
  <c r="G12" i="43"/>
  <c r="E12" i="43"/>
  <c r="G11" i="43"/>
  <c r="E11" i="43"/>
  <c r="G10" i="43"/>
  <c r="E10" i="43"/>
  <c r="G9" i="43"/>
  <c r="E9" i="43"/>
  <c r="E79" i="28"/>
  <c r="G78" i="28"/>
  <c r="E78" i="28"/>
  <c r="G77" i="28"/>
  <c r="E77" i="28"/>
  <c r="G49" i="28"/>
  <c r="E49" i="28"/>
  <c r="G48" i="28"/>
  <c r="G47" i="28"/>
  <c r="E47" i="28"/>
  <c r="G46" i="28"/>
  <c r="E46" i="28"/>
  <c r="G45" i="28"/>
  <c r="E45" i="28"/>
  <c r="G44" i="28"/>
  <c r="E44" i="28"/>
  <c r="G42" i="28"/>
  <c r="E42" i="28"/>
  <c r="G41" i="28"/>
  <c r="E41" i="28"/>
  <c r="G40" i="28"/>
  <c r="E40" i="28"/>
  <c r="G37" i="28"/>
  <c r="G36" i="28"/>
  <c r="E36" i="28"/>
  <c r="G35" i="28"/>
  <c r="E35" i="28"/>
  <c r="G34" i="28"/>
  <c r="E34" i="28"/>
  <c r="G32" i="28"/>
  <c r="E32" i="28"/>
  <c r="G28" i="28"/>
  <c r="E28" i="28"/>
  <c r="G27" i="28"/>
  <c r="E27" i="28"/>
  <c r="G26" i="28"/>
  <c r="E26" i="28"/>
  <c r="G25" i="28"/>
  <c r="E25" i="28"/>
  <c r="G24" i="28"/>
  <c r="E24" i="28"/>
  <c r="G23" i="28"/>
  <c r="E23" i="28"/>
  <c r="G22" i="28"/>
  <c r="E22" i="28"/>
  <c r="G21" i="28"/>
  <c r="E21" i="28"/>
  <c r="G20" i="28"/>
  <c r="E20" i="28"/>
  <c r="G19" i="28"/>
  <c r="E19" i="28"/>
  <c r="G18" i="28"/>
  <c r="E18" i="28"/>
  <c r="G17" i="28"/>
  <c r="E17" i="28"/>
  <c r="G16" i="28"/>
  <c r="E16" i="28"/>
  <c r="G14" i="28"/>
  <c r="E14" i="28"/>
  <c r="G13" i="28"/>
  <c r="E13" i="28"/>
  <c r="G12" i="28"/>
  <c r="E12" i="28"/>
  <c r="G11" i="28"/>
  <c r="E11" i="28"/>
  <c r="G10" i="28"/>
  <c r="G9" i="28"/>
  <c r="E9" i="28"/>
  <c r="E50" i="27"/>
  <c r="G49" i="27"/>
  <c r="E49" i="27"/>
  <c r="G9" i="27"/>
  <c r="E9" i="27"/>
  <c r="E23" i="26"/>
  <c r="G22" i="26"/>
  <c r="E22" i="26"/>
  <c r="G21" i="26"/>
  <c r="E21" i="26"/>
  <c r="G20" i="26"/>
  <c r="E20" i="26"/>
  <c r="G19" i="26"/>
  <c r="E19" i="26"/>
  <c r="G15" i="26"/>
  <c r="E15" i="26"/>
  <c r="G9" i="26"/>
  <c r="E9" i="26"/>
  <c r="G17" i="26"/>
  <c r="E17" i="26"/>
  <c r="G13" i="26"/>
  <c r="E13" i="26"/>
  <c r="G12" i="26"/>
  <c r="E12" i="26"/>
  <c r="E15" i="25"/>
  <c r="G14" i="25"/>
  <c r="E14" i="25"/>
  <c r="G13" i="25"/>
  <c r="E13" i="25"/>
  <c r="G11" i="25"/>
  <c r="E11" i="25"/>
  <c r="G10" i="25"/>
  <c r="E10" i="25"/>
  <c r="G9" i="25"/>
  <c r="E9" i="25"/>
  <c r="G7" i="25"/>
  <c r="E7" i="25"/>
  <c r="E20" i="42"/>
  <c r="G19" i="42"/>
  <c r="E19" i="42"/>
  <c r="G170" i="24"/>
  <c r="E170" i="24"/>
  <c r="G168" i="24"/>
  <c r="E168" i="24"/>
  <c r="G18" i="42"/>
  <c r="E18" i="42"/>
  <c r="G17" i="42"/>
  <c r="E17" i="42"/>
  <c r="G16" i="42"/>
  <c r="E16" i="42"/>
  <c r="G12" i="42"/>
  <c r="E12" i="42"/>
  <c r="G11" i="42"/>
  <c r="E11" i="42"/>
  <c r="G10" i="42"/>
  <c r="E10" i="42"/>
  <c r="G9" i="42"/>
  <c r="E9" i="42"/>
  <c r="E172" i="24"/>
  <c r="G171" i="24"/>
  <c r="E171" i="24"/>
  <c r="G165" i="24"/>
  <c r="G169" i="24"/>
  <c r="E165" i="24"/>
  <c r="E169" i="24"/>
  <c r="G139" i="24"/>
  <c r="E139" i="24"/>
  <c r="G138" i="24"/>
  <c r="E138" i="24"/>
  <c r="G137" i="24"/>
  <c r="E137" i="24"/>
  <c r="G136" i="24"/>
  <c r="E136" i="24"/>
  <c r="G135" i="24"/>
  <c r="E135" i="24"/>
  <c r="G133" i="24"/>
  <c r="E133" i="24"/>
  <c r="G132" i="24"/>
  <c r="E132" i="24"/>
  <c r="G129" i="24"/>
  <c r="E129" i="24"/>
  <c r="G127" i="24"/>
  <c r="E127" i="24"/>
  <c r="G126" i="24"/>
  <c r="E126" i="24"/>
  <c r="G125" i="24"/>
  <c r="E125" i="24"/>
  <c r="G124" i="24"/>
  <c r="E124" i="24"/>
  <c r="G123" i="24"/>
  <c r="E123" i="24"/>
  <c r="G122" i="24"/>
  <c r="E122" i="24"/>
  <c r="G121" i="24"/>
  <c r="E121" i="24"/>
  <c r="G120" i="24"/>
  <c r="E120" i="24"/>
  <c r="G119" i="24"/>
  <c r="E119" i="24"/>
  <c r="G118" i="24"/>
  <c r="E118" i="24"/>
  <c r="G117" i="24"/>
  <c r="E117" i="24"/>
  <c r="G116" i="24"/>
  <c r="E116" i="24"/>
  <c r="G115" i="24"/>
  <c r="E115" i="24"/>
  <c r="G114" i="24"/>
  <c r="E114" i="24"/>
  <c r="G110" i="24"/>
  <c r="E110" i="24"/>
  <c r="G109" i="24"/>
  <c r="E109" i="24"/>
  <c r="G108" i="24"/>
  <c r="E108" i="24"/>
  <c r="G106" i="24"/>
  <c r="E106" i="24"/>
  <c r="G105" i="24"/>
  <c r="E105" i="24"/>
  <c r="G104" i="24"/>
  <c r="E104" i="24"/>
  <c r="G102" i="24"/>
  <c r="E102" i="24"/>
  <c r="G98" i="24"/>
  <c r="E98" i="24"/>
  <c r="G164" i="24"/>
  <c r="E164" i="24"/>
  <c r="G161" i="24"/>
  <c r="E161" i="24"/>
  <c r="G160" i="24"/>
  <c r="E160" i="24"/>
  <c r="G159" i="24"/>
  <c r="E159" i="24"/>
  <c r="G158" i="24"/>
  <c r="E158" i="24"/>
  <c r="G157" i="24"/>
  <c r="E157" i="24"/>
  <c r="G156" i="24"/>
  <c r="E156" i="24"/>
  <c r="G155" i="24"/>
  <c r="E155" i="24"/>
  <c r="G154" i="24"/>
  <c r="E154" i="24"/>
  <c r="G153" i="24"/>
  <c r="E153" i="24"/>
  <c r="G152" i="24"/>
  <c r="E152" i="24"/>
  <c r="E148" i="24"/>
  <c r="G147" i="24"/>
  <c r="E147" i="24"/>
  <c r="G146" i="24"/>
  <c r="E146" i="24"/>
  <c r="G142" i="24"/>
  <c r="E142" i="24"/>
  <c r="G141" i="24"/>
  <c r="E141" i="24"/>
  <c r="G31" i="24"/>
  <c r="E31" i="24"/>
  <c r="G28" i="24"/>
  <c r="E28" i="24"/>
  <c r="G27" i="24"/>
  <c r="E27" i="24"/>
  <c r="G26" i="24"/>
  <c r="E26" i="24"/>
  <c r="G25" i="24"/>
  <c r="E25" i="24"/>
  <c r="G93" i="24"/>
  <c r="E93" i="24"/>
  <c r="G92" i="24"/>
  <c r="E92" i="24"/>
  <c r="G91" i="24"/>
  <c r="E91" i="24"/>
  <c r="G89" i="24"/>
  <c r="E89" i="24"/>
  <c r="G88" i="24"/>
  <c r="E88" i="24"/>
  <c r="G87" i="24"/>
  <c r="E87" i="24"/>
  <c r="G86" i="24"/>
  <c r="E86" i="24"/>
  <c r="G84" i="24"/>
  <c r="E84" i="24"/>
  <c r="G83" i="24"/>
  <c r="E83" i="24"/>
  <c r="G81" i="24"/>
  <c r="E81" i="24"/>
  <c r="G80" i="24"/>
  <c r="E80" i="24"/>
  <c r="G78" i="24"/>
  <c r="E78" i="24"/>
  <c r="G76" i="24"/>
  <c r="E76" i="24"/>
  <c r="G75" i="24"/>
  <c r="E75" i="24"/>
  <c r="G72" i="24"/>
  <c r="E72" i="24"/>
  <c r="G70" i="24"/>
  <c r="G67" i="24"/>
  <c r="E67" i="24"/>
  <c r="G65" i="24"/>
  <c r="E65" i="24"/>
  <c r="G64" i="24"/>
  <c r="E64" i="24"/>
  <c r="G63" i="24"/>
  <c r="E63" i="24"/>
  <c r="G62" i="24"/>
  <c r="E62" i="24"/>
  <c r="G61" i="24"/>
  <c r="E61" i="24"/>
  <c r="G60" i="24"/>
  <c r="E60" i="24"/>
  <c r="G59" i="24"/>
  <c r="G58" i="24"/>
  <c r="E58" i="24"/>
  <c r="G57" i="24"/>
  <c r="E57" i="24"/>
  <c r="G56" i="24"/>
  <c r="E56" i="24"/>
  <c r="G55" i="24"/>
  <c r="G54" i="24"/>
  <c r="E54" i="24"/>
  <c r="G52" i="24"/>
  <c r="E52" i="24"/>
  <c r="G51" i="24"/>
  <c r="E51" i="24"/>
  <c r="G50" i="24"/>
  <c r="E50" i="24"/>
  <c r="G49" i="24"/>
  <c r="E49" i="24"/>
  <c r="G48" i="24"/>
  <c r="E48" i="24"/>
  <c r="G47" i="24"/>
  <c r="E47" i="24"/>
  <c r="G46" i="24"/>
  <c r="E46" i="24"/>
  <c r="G45" i="24"/>
  <c r="E45" i="24"/>
  <c r="G44" i="24"/>
  <c r="E44" i="24"/>
  <c r="G43" i="24"/>
  <c r="E43" i="24"/>
  <c r="G42" i="24"/>
  <c r="E42" i="24"/>
  <c r="G40" i="24"/>
  <c r="E40" i="24"/>
  <c r="G35" i="24"/>
  <c r="E35" i="24"/>
  <c r="G33" i="24"/>
  <c r="E33" i="24"/>
  <c r="G23" i="24"/>
  <c r="E23" i="24"/>
  <c r="G22" i="24"/>
  <c r="E22" i="24"/>
  <c r="G21" i="24"/>
  <c r="E21" i="24"/>
  <c r="G19" i="24"/>
  <c r="E19" i="24"/>
  <c r="G17" i="24"/>
  <c r="E17" i="24"/>
  <c r="G15" i="24"/>
  <c r="E15" i="24"/>
  <c r="G13" i="24"/>
  <c r="E13" i="24"/>
  <c r="G11" i="24"/>
  <c r="E11" i="24"/>
  <c r="G10" i="24"/>
  <c r="E10" i="24"/>
  <c r="G104" i="23"/>
  <c r="E104" i="23"/>
  <c r="G89" i="23"/>
  <c r="E89" i="23"/>
  <c r="G102" i="23"/>
  <c r="E102" i="23"/>
  <c r="G97" i="23"/>
  <c r="E97" i="23"/>
  <c r="G96" i="23"/>
  <c r="E96" i="23"/>
  <c r="G95" i="23"/>
  <c r="E95" i="23"/>
  <c r="G93" i="23"/>
  <c r="E93" i="23"/>
  <c r="G35" i="23"/>
  <c r="E35" i="23"/>
  <c r="G34" i="23"/>
  <c r="E34" i="23"/>
  <c r="G33" i="23"/>
  <c r="E33" i="23"/>
  <c r="G32" i="23"/>
  <c r="E32" i="23"/>
  <c r="G31" i="23"/>
  <c r="E31" i="23"/>
  <c r="G30" i="23"/>
  <c r="E30" i="23"/>
  <c r="G29" i="23"/>
  <c r="E29" i="23"/>
  <c r="G28" i="23"/>
  <c r="E28" i="23"/>
  <c r="G27" i="23"/>
  <c r="E27" i="23"/>
  <c r="G26" i="23"/>
  <c r="E26" i="23"/>
  <c r="G25" i="23"/>
  <c r="E25" i="23"/>
  <c r="G24" i="23"/>
  <c r="E24" i="23"/>
  <c r="G23" i="23"/>
  <c r="E23" i="23"/>
  <c r="G22" i="23"/>
  <c r="E22" i="23"/>
  <c r="G21" i="23"/>
  <c r="E21" i="23"/>
  <c r="G19" i="23"/>
  <c r="E19" i="23"/>
  <c r="G18" i="23"/>
  <c r="E18" i="23"/>
  <c r="G17" i="23"/>
  <c r="E17" i="23"/>
  <c r="G16" i="23"/>
  <c r="E16" i="23"/>
  <c r="G14" i="23"/>
  <c r="E14" i="23"/>
  <c r="G12" i="23"/>
  <c r="E12" i="23"/>
  <c r="G10" i="23"/>
  <c r="E10" i="23"/>
  <c r="E120" i="23"/>
  <c r="G119" i="23"/>
  <c r="E119" i="23"/>
  <c r="G87" i="23"/>
  <c r="E87" i="23"/>
  <c r="G86" i="23"/>
  <c r="E86" i="23"/>
  <c r="G85" i="23"/>
  <c r="E85" i="23"/>
  <c r="G83" i="23"/>
  <c r="E83" i="23"/>
  <c r="G82" i="23"/>
  <c r="E82" i="23"/>
  <c r="G81" i="23"/>
  <c r="E81" i="23"/>
  <c r="G79" i="23"/>
  <c r="E79" i="23"/>
  <c r="G78" i="23"/>
  <c r="E78" i="23"/>
  <c r="G76" i="23"/>
  <c r="E76" i="23"/>
  <c r="G75" i="23"/>
  <c r="E75" i="23"/>
  <c r="G73" i="23"/>
  <c r="E73" i="23"/>
  <c r="G72" i="23"/>
  <c r="E72" i="23"/>
  <c r="G68" i="23"/>
  <c r="E68" i="23"/>
  <c r="G65" i="23"/>
  <c r="E65" i="23"/>
  <c r="G70" i="23"/>
  <c r="E70" i="23"/>
  <c r="G62" i="23"/>
  <c r="E62" i="23"/>
  <c r="G61" i="23"/>
  <c r="E61" i="23"/>
  <c r="G60" i="23"/>
  <c r="E60" i="23"/>
  <c r="G59" i="23"/>
  <c r="E59" i="23"/>
  <c r="G58" i="23"/>
  <c r="E58" i="23"/>
  <c r="G57" i="23"/>
  <c r="E57" i="23"/>
  <c r="G56" i="23"/>
  <c r="E56" i="23"/>
  <c r="G55" i="23"/>
  <c r="E55" i="23"/>
  <c r="G54" i="23"/>
  <c r="E54" i="23"/>
  <c r="G53" i="23"/>
  <c r="E53" i="23"/>
  <c r="G52" i="23"/>
  <c r="E52" i="23"/>
  <c r="G50" i="23"/>
  <c r="E50" i="23"/>
  <c r="G49" i="23"/>
  <c r="E49" i="23"/>
  <c r="G48" i="23"/>
  <c r="E48" i="23"/>
  <c r="G47" i="23"/>
  <c r="E47" i="23"/>
  <c r="G46" i="23"/>
  <c r="E46" i="23"/>
  <c r="G45" i="23"/>
  <c r="E45" i="23"/>
  <c r="G44" i="23"/>
  <c r="E44" i="23"/>
  <c r="G43" i="23"/>
  <c r="E43" i="23"/>
  <c r="G42" i="23"/>
  <c r="E42" i="23"/>
  <c r="G41" i="23"/>
  <c r="E41" i="23"/>
  <c r="G40" i="23"/>
  <c r="E40" i="23"/>
  <c r="G118" i="23"/>
  <c r="E118" i="23"/>
  <c r="G117" i="23"/>
  <c r="E117" i="23"/>
  <c r="G116" i="23"/>
  <c r="E116" i="23"/>
  <c r="G115" i="23"/>
  <c r="E115" i="23"/>
  <c r="G114" i="23"/>
  <c r="E114" i="23"/>
  <c r="G113" i="23"/>
  <c r="E113" i="23"/>
  <c r="G112" i="23"/>
  <c r="E112" i="23"/>
  <c r="G111" i="23"/>
  <c r="E111" i="23"/>
  <c r="G110" i="23"/>
  <c r="E110" i="23"/>
  <c r="G109" i="23"/>
  <c r="E109" i="23"/>
  <c r="G108" i="23"/>
  <c r="E108" i="23"/>
  <c r="E66" i="21"/>
  <c r="H65" i="21"/>
  <c r="G65" i="21"/>
  <c r="E65" i="21"/>
  <c r="H55" i="49"/>
  <c r="G55" i="49"/>
  <c r="E55" i="49"/>
  <c r="I55" i="49" s="1"/>
  <c r="E50" i="49"/>
  <c r="H49" i="49"/>
  <c r="G49" i="49"/>
  <c r="E49" i="49"/>
  <c r="E64" i="51"/>
  <c r="H63" i="51"/>
  <c r="G63" i="51"/>
  <c r="E63" i="51"/>
  <c r="G62" i="51"/>
  <c r="E62" i="51"/>
  <c r="G48" i="49"/>
  <c r="E48" i="49"/>
  <c r="G46" i="49"/>
  <c r="E46" i="49"/>
  <c r="G44" i="49"/>
  <c r="E44" i="49"/>
  <c r="G42" i="49"/>
  <c r="E42" i="49"/>
  <c r="E33" i="49"/>
  <c r="H32" i="49"/>
  <c r="G32" i="49"/>
  <c r="E32" i="49"/>
  <c r="G58" i="51"/>
  <c r="E58" i="51"/>
  <c r="E57" i="51"/>
  <c r="G56" i="51"/>
  <c r="E56" i="51"/>
  <c r="G55" i="51"/>
  <c r="E55" i="51"/>
  <c r="G54" i="51"/>
  <c r="E54" i="51"/>
  <c r="E53" i="51"/>
  <c r="G52" i="51"/>
  <c r="E52" i="51"/>
  <c r="G51" i="51"/>
  <c r="E51" i="51"/>
  <c r="G50" i="51"/>
  <c r="E50" i="51"/>
  <c r="G49" i="51"/>
  <c r="E49" i="51"/>
  <c r="G48" i="51"/>
  <c r="E48" i="51"/>
  <c r="G47" i="51"/>
  <c r="E47" i="51"/>
  <c r="G46" i="51"/>
  <c r="E46" i="51"/>
  <c r="G45" i="51"/>
  <c r="E45" i="51"/>
  <c r="G44" i="51"/>
  <c r="E44" i="51"/>
  <c r="E43" i="51"/>
  <c r="G42" i="51"/>
  <c r="E42" i="51"/>
  <c r="G41" i="51"/>
  <c r="E41" i="51"/>
  <c r="G37" i="51"/>
  <c r="E37" i="51"/>
  <c r="G33" i="51"/>
  <c r="E33" i="51"/>
  <c r="G32" i="51"/>
  <c r="E32" i="51"/>
  <c r="G31" i="51"/>
  <c r="E31" i="51"/>
  <c r="G30" i="51"/>
  <c r="E30" i="51"/>
  <c r="G29" i="51"/>
  <c r="E29" i="51"/>
  <c r="G28" i="51"/>
  <c r="E28" i="51"/>
  <c r="G27" i="51"/>
  <c r="E27" i="51"/>
  <c r="G25" i="51"/>
  <c r="E25" i="51"/>
  <c r="E24" i="51"/>
  <c r="G23" i="51"/>
  <c r="E23" i="51"/>
  <c r="G22" i="51"/>
  <c r="E22" i="51"/>
  <c r="G21" i="51"/>
  <c r="E21" i="51"/>
  <c r="G20" i="51"/>
  <c r="E20" i="51"/>
  <c r="G19" i="51"/>
  <c r="E19" i="51"/>
  <c r="G18" i="51"/>
  <c r="E18" i="51"/>
  <c r="G17" i="51"/>
  <c r="E17" i="51"/>
  <c r="G16" i="51"/>
  <c r="E16" i="51"/>
  <c r="G15" i="51"/>
  <c r="E15" i="51"/>
  <c r="G14" i="51"/>
  <c r="E14" i="51"/>
  <c r="G13" i="51"/>
  <c r="E13" i="51"/>
  <c r="G12" i="51"/>
  <c r="E12" i="51"/>
  <c r="G11" i="51"/>
  <c r="E11" i="51"/>
  <c r="E10" i="51"/>
  <c r="E9" i="51"/>
  <c r="G23" i="21"/>
  <c r="E23" i="21"/>
  <c r="G21" i="21"/>
  <c r="E21" i="21"/>
  <c r="G20" i="21"/>
  <c r="E20" i="21"/>
  <c r="G19" i="21"/>
  <c r="E19" i="21"/>
  <c r="G17" i="21"/>
  <c r="E17" i="21"/>
  <c r="G16" i="21"/>
  <c r="E16" i="21"/>
  <c r="G15" i="21"/>
  <c r="E15" i="21"/>
  <c r="G14" i="21"/>
  <c r="E14" i="21"/>
  <c r="G13" i="21"/>
  <c r="E13" i="21"/>
  <c r="G12" i="21"/>
  <c r="E12" i="21"/>
  <c r="G11" i="21"/>
  <c r="E11" i="21"/>
  <c r="G10" i="21"/>
  <c r="E10" i="21"/>
  <c r="G9" i="21"/>
  <c r="E9" i="21"/>
  <c r="G31" i="49"/>
  <c r="E31" i="49"/>
  <c r="G27" i="49"/>
  <c r="E27" i="49"/>
  <c r="G23" i="49"/>
  <c r="E23" i="49"/>
  <c r="G21" i="49"/>
  <c r="E21" i="49"/>
  <c r="G19" i="49"/>
  <c r="E19" i="49"/>
  <c r="G17" i="49"/>
  <c r="E17" i="49"/>
  <c r="G16" i="49"/>
  <c r="E16" i="49"/>
  <c r="G15" i="49"/>
  <c r="E15" i="49"/>
  <c r="G13" i="49"/>
  <c r="E13" i="49"/>
  <c r="G12" i="49"/>
  <c r="E12" i="49"/>
  <c r="G11" i="49"/>
  <c r="E11" i="49"/>
  <c r="E30" i="19"/>
  <c r="I29" i="19"/>
  <c r="H29" i="19"/>
  <c r="G29" i="19"/>
  <c r="E29" i="19"/>
  <c r="G28" i="19"/>
  <c r="E28" i="19"/>
  <c r="G26" i="19"/>
  <c r="E26" i="19"/>
  <c r="G24" i="19"/>
  <c r="E24" i="19"/>
  <c r="G23" i="19"/>
  <c r="E23" i="19"/>
  <c r="G22" i="19"/>
  <c r="E22" i="19"/>
  <c r="G20" i="19"/>
  <c r="E20" i="19"/>
  <c r="G19" i="19"/>
  <c r="E19" i="19"/>
  <c r="G18" i="19"/>
  <c r="E18" i="19"/>
  <c r="G16" i="19"/>
  <c r="E16" i="19"/>
  <c r="G13" i="19"/>
  <c r="E13" i="19"/>
  <c r="G12" i="19"/>
  <c r="E12" i="19"/>
  <c r="G11" i="19"/>
  <c r="E11" i="19"/>
  <c r="G9" i="19"/>
  <c r="E9" i="19"/>
  <c r="G8" i="19"/>
  <c r="E8" i="19"/>
  <c r="E35" i="17"/>
  <c r="H34" i="17"/>
  <c r="G34" i="17"/>
  <c r="E34" i="17"/>
  <c r="G33" i="17"/>
  <c r="E33" i="17"/>
  <c r="G32" i="17"/>
  <c r="E32" i="17"/>
  <c r="G31" i="17"/>
  <c r="E31" i="17"/>
  <c r="G30" i="17"/>
  <c r="E30" i="17"/>
  <c r="G29" i="17"/>
  <c r="E29" i="17"/>
  <c r="G28" i="17"/>
  <c r="E28" i="17"/>
  <c r="G27" i="17"/>
  <c r="E27" i="17"/>
  <c r="G26" i="17"/>
  <c r="E26" i="17"/>
  <c r="G25" i="17"/>
  <c r="E25" i="17"/>
  <c r="E17" i="17"/>
  <c r="H16" i="17"/>
  <c r="G16" i="17"/>
  <c r="E16" i="17"/>
  <c r="G15" i="17"/>
  <c r="E15" i="17"/>
  <c r="G14" i="17"/>
  <c r="E14" i="17"/>
  <c r="G13" i="17"/>
  <c r="E13" i="17"/>
  <c r="G12" i="17"/>
  <c r="E12" i="17"/>
  <c r="G11" i="17"/>
  <c r="E11" i="17"/>
  <c r="G10" i="17"/>
  <c r="E10" i="17"/>
  <c r="G9" i="17"/>
  <c r="E9" i="17"/>
  <c r="G13" i="46"/>
  <c r="E13" i="46"/>
  <c r="I12" i="46"/>
  <c r="H12" i="46"/>
  <c r="G12" i="46"/>
  <c r="E12" i="46"/>
  <c r="G11" i="46"/>
  <c r="E11" i="46"/>
  <c r="G9" i="46"/>
  <c r="E9" i="46"/>
  <c r="G7" i="46"/>
  <c r="E7" i="46"/>
  <c r="E32" i="47"/>
  <c r="H31" i="47"/>
  <c r="G31" i="47"/>
  <c r="E31" i="47"/>
  <c r="I31" i="47" s="1"/>
  <c r="G30" i="47"/>
  <c r="E30" i="47"/>
  <c r="G27" i="47"/>
  <c r="E27" i="47"/>
  <c r="G25" i="47"/>
  <c r="E25" i="47"/>
  <c r="G24" i="47"/>
  <c r="E24" i="47"/>
  <c r="G23" i="47"/>
  <c r="E23" i="47"/>
  <c r="G21" i="47"/>
  <c r="E21" i="47"/>
  <c r="G18" i="47"/>
  <c r="E18" i="47"/>
  <c r="G17" i="47"/>
  <c r="E17" i="47"/>
  <c r="G16" i="47"/>
  <c r="E16" i="47"/>
  <c r="G14" i="47"/>
  <c r="E14" i="47"/>
  <c r="G13" i="47"/>
  <c r="E13" i="47"/>
  <c r="G12" i="47"/>
  <c r="E12" i="47"/>
  <c r="G11" i="47"/>
  <c r="E11" i="47"/>
  <c r="G10" i="47"/>
  <c r="E10" i="47"/>
  <c r="G9" i="47"/>
  <c r="E9" i="47"/>
  <c r="G8" i="47"/>
  <c r="E8" i="47"/>
  <c r="G7" i="47"/>
  <c r="E7" i="47"/>
  <c r="E48" i="15"/>
  <c r="I47" i="15"/>
  <c r="H47" i="15"/>
  <c r="G47" i="15"/>
  <c r="E47" i="15"/>
  <c r="G46" i="15"/>
  <c r="E46" i="15"/>
  <c r="G44" i="15"/>
  <c r="E44" i="15"/>
  <c r="G42" i="15"/>
  <c r="E42" i="15"/>
  <c r="G41" i="15"/>
  <c r="E41" i="15"/>
  <c r="G40" i="15"/>
  <c r="E40" i="15"/>
  <c r="G39" i="15"/>
  <c r="E39" i="15"/>
  <c r="G38" i="15"/>
  <c r="E38" i="15"/>
  <c r="G37" i="15"/>
  <c r="E37" i="15"/>
  <c r="G36" i="15"/>
  <c r="E36" i="15"/>
  <c r="G34" i="15"/>
  <c r="E34" i="15"/>
  <c r="G32" i="15"/>
  <c r="E32" i="15"/>
  <c r="G30" i="15"/>
  <c r="E30" i="15"/>
  <c r="G29" i="15"/>
  <c r="E29" i="15"/>
  <c r="G28" i="15"/>
  <c r="E28" i="15"/>
  <c r="G27" i="15"/>
  <c r="E27" i="15"/>
  <c r="G26" i="15"/>
  <c r="E26" i="15"/>
  <c r="G25" i="15"/>
  <c r="E25" i="15"/>
  <c r="G24" i="15"/>
  <c r="E24" i="15"/>
  <c r="G23" i="15"/>
  <c r="E23" i="15"/>
  <c r="G22" i="15"/>
  <c r="E22" i="15"/>
  <c r="G20" i="15"/>
  <c r="E20" i="15"/>
  <c r="G18" i="15"/>
  <c r="E18" i="15"/>
  <c r="G16" i="15"/>
  <c r="E16" i="15"/>
  <c r="G15" i="15"/>
  <c r="E15" i="15"/>
  <c r="G13" i="15"/>
  <c r="E13" i="15"/>
  <c r="G12" i="15"/>
  <c r="E12" i="15"/>
  <c r="G11" i="15"/>
  <c r="E11" i="15"/>
  <c r="G9" i="15"/>
  <c r="E9" i="15"/>
  <c r="G8" i="15"/>
  <c r="E8" i="15"/>
  <c r="G7" i="15"/>
  <c r="E7" i="15"/>
  <c r="G25" i="13"/>
  <c r="E25" i="13"/>
  <c r="I24" i="13"/>
  <c r="H24" i="13"/>
  <c r="G24" i="13"/>
  <c r="E24" i="13"/>
  <c r="E33" i="12"/>
  <c r="H32" i="12"/>
  <c r="G32" i="12"/>
  <c r="E32" i="12"/>
  <c r="G7" i="13"/>
  <c r="G9" i="12"/>
  <c r="G8" i="12"/>
  <c r="G7" i="12"/>
  <c r="G23" i="9"/>
  <c r="E23" i="9"/>
  <c r="I22" i="9"/>
  <c r="H22" i="9"/>
  <c r="G22" i="9"/>
  <c r="E22" i="9"/>
  <c r="E36" i="9"/>
  <c r="G7" i="9"/>
  <c r="G35" i="12"/>
  <c r="G21" i="25"/>
  <c r="G52" i="49"/>
  <c r="E26" i="8"/>
  <c r="G7" i="8"/>
  <c r="E54" i="49" l="1"/>
  <c r="E57" i="49" s="1"/>
  <c r="G48" i="15"/>
  <c r="I47" i="31"/>
  <c r="G30" i="19"/>
  <c r="G29" i="26"/>
  <c r="G27" i="13"/>
  <c r="G29" i="13" s="1"/>
  <c r="G32" i="13" s="1"/>
  <c r="G36" i="13" s="1"/>
  <c r="G26" i="42"/>
  <c r="G126" i="23"/>
  <c r="G178" i="24"/>
  <c r="G38" i="17"/>
  <c r="G66" i="51"/>
  <c r="E36" i="6"/>
  <c r="E36" i="19"/>
  <c r="E36" i="46"/>
  <c r="E67" i="15"/>
  <c r="E29" i="13"/>
  <c r="I24" i="37"/>
  <c r="I9" i="6"/>
  <c r="I15" i="59"/>
  <c r="I9" i="59"/>
  <c r="I11" i="59"/>
  <c r="I48" i="21"/>
  <c r="I65" i="21"/>
  <c r="G50" i="49"/>
  <c r="G54" i="49" s="1"/>
  <c r="G57" i="49" s="1"/>
  <c r="G59" i="49" s="1"/>
  <c r="I49" i="49"/>
  <c r="I63" i="51"/>
  <c r="I32" i="49"/>
  <c r="I34" i="17"/>
  <c r="I16" i="17"/>
  <c r="I32" i="12"/>
  <c r="I36" i="59" l="1"/>
  <c r="I29" i="13"/>
  <c r="G73" i="41"/>
  <c r="G85" i="28"/>
  <c r="G296" i="54"/>
  <c r="G56" i="27"/>
  <c r="G52" i="29"/>
  <c r="G73" i="43"/>
  <c r="I57" i="49"/>
  <c r="G34" i="47"/>
  <c r="G32" i="19"/>
  <c r="G36" i="19" s="1"/>
  <c r="I36" i="19" s="1"/>
  <c r="G50" i="15"/>
  <c r="G67" i="15" s="1"/>
  <c r="I67" i="15" s="1"/>
  <c r="G50" i="31"/>
  <c r="G35" i="49"/>
  <c r="G69" i="21"/>
  <c r="G15" i="46"/>
  <c r="G36" i="46" s="1"/>
  <c r="I36" i="46" s="1"/>
  <c r="G19" i="17"/>
  <c r="G27" i="62"/>
  <c r="G36" i="62" s="1"/>
  <c r="G15" i="61"/>
  <c r="G36" i="61" s="1"/>
  <c r="F71" i="4" s="1"/>
  <c r="G15" i="60"/>
  <c r="G17" i="57"/>
  <c r="I54" i="49"/>
  <c r="E32" i="13"/>
  <c r="I32" i="13" s="1"/>
  <c r="E59" i="49"/>
  <c r="I36" i="13" l="1"/>
  <c r="I36" i="62"/>
  <c r="F72" i="4"/>
  <c r="G72" i="4" s="1"/>
  <c r="I59" i="49"/>
  <c r="G56" i="36"/>
  <c r="G67" i="36" s="1"/>
  <c r="I67" i="36" s="1"/>
  <c r="G29" i="6"/>
  <c r="G86" i="37"/>
  <c r="G98" i="37" s="1"/>
  <c r="G28" i="8"/>
  <c r="G25" i="9"/>
  <c r="G36" i="9" s="1"/>
  <c r="I36" i="9" s="1"/>
  <c r="E36" i="13"/>
  <c r="C79" i="4" l="1"/>
  <c r="B36" i="64"/>
  <c r="B36" i="35"/>
  <c r="C77" i="4" s="1"/>
  <c r="B36" i="34"/>
  <c r="C74" i="4" s="1"/>
  <c r="G14" i="3"/>
  <c r="B14" i="3"/>
  <c r="B10" i="3"/>
  <c r="C75" i="4"/>
  <c r="D64" i="4"/>
  <c r="D63" i="4"/>
  <c r="D62" i="4"/>
  <c r="C64" i="4"/>
  <c r="C63" i="4"/>
  <c r="C62" i="4"/>
  <c r="D60" i="4"/>
  <c r="D59" i="4"/>
  <c r="C60" i="4"/>
  <c r="C59" i="4"/>
  <c r="D57" i="4"/>
  <c r="D56" i="4"/>
  <c r="D55" i="4"/>
  <c r="D54" i="4"/>
  <c r="D53" i="4"/>
  <c r="C57" i="4"/>
  <c r="C56" i="4"/>
  <c r="C55" i="4"/>
  <c r="C54" i="4"/>
  <c r="C53" i="4"/>
  <c r="D51" i="4"/>
  <c r="D50" i="4"/>
  <c r="D49" i="4"/>
  <c r="D48" i="4"/>
  <c r="D47" i="4"/>
  <c r="C51" i="4"/>
  <c r="C50" i="4"/>
  <c r="C49" i="4"/>
  <c r="C48" i="4"/>
  <c r="C47" i="4"/>
  <c r="D45" i="4"/>
  <c r="C45" i="4"/>
  <c r="D44" i="4"/>
  <c r="C44" i="4"/>
  <c r="D42" i="4"/>
  <c r="D41" i="4"/>
  <c r="D40" i="4"/>
  <c r="D39" i="4"/>
  <c r="D38" i="4"/>
  <c r="D37" i="4"/>
  <c r="C42" i="4"/>
  <c r="C41" i="4"/>
  <c r="C40" i="4"/>
  <c r="C39" i="4"/>
  <c r="C38" i="4"/>
  <c r="C37" i="4"/>
  <c r="D30" i="4"/>
  <c r="D29" i="4"/>
  <c r="D28" i="4"/>
  <c r="C30" i="4"/>
  <c r="C29" i="4"/>
  <c r="C28" i="4"/>
  <c r="D26" i="4"/>
  <c r="D25" i="4"/>
  <c r="D24" i="4"/>
  <c r="D23" i="4"/>
  <c r="C26" i="4"/>
  <c r="C25" i="4"/>
  <c r="C24" i="4"/>
  <c r="C23" i="4"/>
  <c r="D21" i="4"/>
  <c r="D20" i="4"/>
  <c r="C21" i="4"/>
  <c r="C20" i="4"/>
  <c r="D19" i="4"/>
  <c r="C19" i="4"/>
  <c r="D17" i="4"/>
  <c r="D16" i="4"/>
  <c r="D15" i="4"/>
  <c r="D14" i="4"/>
  <c r="C17" i="4"/>
  <c r="C16" i="4"/>
  <c r="C15" i="4"/>
  <c r="C14" i="4"/>
  <c r="D11" i="4"/>
  <c r="D10" i="4"/>
  <c r="D9" i="4"/>
  <c r="D8" i="4"/>
  <c r="D7" i="4"/>
  <c r="C11" i="4"/>
  <c r="C10" i="4"/>
  <c r="C9" i="4"/>
  <c r="C8" i="4"/>
  <c r="C7" i="4"/>
  <c r="D6" i="4"/>
  <c r="C6" i="4"/>
  <c r="D5" i="4"/>
  <c r="C5" i="4"/>
  <c r="D78" i="4"/>
  <c r="C78" i="4"/>
  <c r="D77" i="4"/>
  <c r="H13" i="64"/>
  <c r="I13" i="64" s="1"/>
  <c r="H6" i="64"/>
  <c r="I6" i="64" s="1"/>
  <c r="G6" i="64"/>
  <c r="G36" i="64" s="1"/>
  <c r="E6" i="64"/>
  <c r="E36" i="64" s="1"/>
  <c r="G73" i="4"/>
  <c r="D73" i="4"/>
  <c r="D72" i="4"/>
  <c r="D71" i="4"/>
  <c r="D70" i="4"/>
  <c r="D74" i="4"/>
  <c r="C73" i="4"/>
  <c r="C72" i="4"/>
  <c r="C71" i="4"/>
  <c r="C70" i="4"/>
  <c r="B74" i="4"/>
  <c r="B73" i="4"/>
  <c r="B72" i="4"/>
  <c r="B71" i="4"/>
  <c r="B70" i="4"/>
  <c r="H35" i="63"/>
  <c r="G35" i="63"/>
  <c r="E35" i="63"/>
  <c r="I35" i="63" s="1"/>
  <c r="I34" i="63"/>
  <c r="H34" i="63"/>
  <c r="G34" i="63"/>
  <c r="E34" i="63"/>
  <c r="H33" i="63"/>
  <c r="G33" i="63"/>
  <c r="E33" i="63"/>
  <c r="I33" i="63" s="1"/>
  <c r="I32" i="63"/>
  <c r="H32" i="63"/>
  <c r="G32" i="63"/>
  <c r="E32" i="63"/>
  <c r="H31" i="63"/>
  <c r="G31" i="63"/>
  <c r="E31" i="63"/>
  <c r="I31" i="63" s="1"/>
  <c r="I30" i="63"/>
  <c r="H30" i="63"/>
  <c r="G30" i="63"/>
  <c r="E30" i="63"/>
  <c r="H25" i="63"/>
  <c r="G25" i="63"/>
  <c r="E25" i="63"/>
  <c r="I25" i="63" s="1"/>
  <c r="I24" i="63"/>
  <c r="H24" i="63"/>
  <c r="G24" i="63"/>
  <c r="E24" i="63"/>
  <c r="H23" i="63"/>
  <c r="G23" i="63"/>
  <c r="E23" i="63"/>
  <c r="I23" i="63" s="1"/>
  <c r="I22" i="63"/>
  <c r="H22" i="63"/>
  <c r="G22" i="63"/>
  <c r="E22" i="63"/>
  <c r="H21" i="63"/>
  <c r="G21" i="63"/>
  <c r="E21" i="63"/>
  <c r="I21" i="63" s="1"/>
  <c r="I20" i="63"/>
  <c r="H20" i="63"/>
  <c r="G20" i="63"/>
  <c r="E20" i="63"/>
  <c r="H19" i="63"/>
  <c r="G19" i="63"/>
  <c r="E19" i="63"/>
  <c r="I19" i="63" s="1"/>
  <c r="I18" i="63"/>
  <c r="H18" i="63"/>
  <c r="G18" i="63"/>
  <c r="E18" i="63"/>
  <c r="H17" i="63"/>
  <c r="G17" i="63"/>
  <c r="E17" i="63"/>
  <c r="I17" i="63" s="1"/>
  <c r="I16" i="63"/>
  <c r="H16" i="63"/>
  <c r="G16" i="63"/>
  <c r="E16" i="63"/>
  <c r="H15" i="63"/>
  <c r="G15" i="63"/>
  <c r="E15" i="63"/>
  <c r="I15" i="63" s="1"/>
  <c r="I14" i="63"/>
  <c r="H14" i="63"/>
  <c r="G14" i="63"/>
  <c r="E14" i="63"/>
  <c r="H13" i="63"/>
  <c r="G13" i="63"/>
  <c r="E13" i="63"/>
  <c r="I13" i="63" s="1"/>
  <c r="I12" i="63"/>
  <c r="H12" i="63"/>
  <c r="G12" i="63"/>
  <c r="E12" i="63"/>
  <c r="H11" i="63"/>
  <c r="G11" i="63"/>
  <c r="E11" i="63"/>
  <c r="I11" i="63" s="1"/>
  <c r="I10" i="63"/>
  <c r="H10" i="63"/>
  <c r="G10" i="63"/>
  <c r="E10" i="63"/>
  <c r="H9" i="63"/>
  <c r="G9" i="63"/>
  <c r="E9" i="63"/>
  <c r="I9" i="63" s="1"/>
  <c r="I8" i="63"/>
  <c r="H8" i="63"/>
  <c r="G8" i="63"/>
  <c r="E8" i="63"/>
  <c r="H7" i="63"/>
  <c r="G7" i="63"/>
  <c r="E7" i="63"/>
  <c r="I7" i="63" s="1"/>
  <c r="I6" i="63"/>
  <c r="I36" i="63" s="1"/>
  <c r="H6" i="63"/>
  <c r="G6" i="63"/>
  <c r="G36" i="63" s="1"/>
  <c r="E6" i="63"/>
  <c r="E36" i="63" s="1"/>
  <c r="I35" i="62"/>
  <c r="H35" i="62"/>
  <c r="G35" i="62"/>
  <c r="E35" i="62"/>
  <c r="H34" i="62"/>
  <c r="G34" i="62"/>
  <c r="E34" i="62"/>
  <c r="I34" i="62" s="1"/>
  <c r="I33" i="62"/>
  <c r="H33" i="62"/>
  <c r="G33" i="62"/>
  <c r="E33" i="62"/>
  <c r="H32" i="62"/>
  <c r="G32" i="62"/>
  <c r="E32" i="62"/>
  <c r="I32" i="62" s="1"/>
  <c r="I31" i="62"/>
  <c r="H31" i="62"/>
  <c r="G31" i="62"/>
  <c r="E31" i="62"/>
  <c r="H30" i="62"/>
  <c r="G30" i="62"/>
  <c r="E30" i="62"/>
  <c r="I30" i="62" s="1"/>
  <c r="H22" i="62"/>
  <c r="G22" i="62"/>
  <c r="E22" i="62"/>
  <c r="I22" i="62" s="1"/>
  <c r="H16" i="62"/>
  <c r="G16" i="62"/>
  <c r="E16" i="62"/>
  <c r="I16" i="62" s="1"/>
  <c r="H14" i="62"/>
  <c r="G14" i="62"/>
  <c r="E14" i="62"/>
  <c r="I14" i="62" s="1"/>
  <c r="H10" i="62"/>
  <c r="G10" i="62"/>
  <c r="E10" i="62"/>
  <c r="I10" i="62" s="1"/>
  <c r="H6" i="62"/>
  <c r="G6" i="62"/>
  <c r="E6" i="62"/>
  <c r="E36" i="62" s="1"/>
  <c r="I35" i="61"/>
  <c r="H35" i="61"/>
  <c r="G35" i="61"/>
  <c r="E35" i="61"/>
  <c r="H34" i="61"/>
  <c r="G34" i="61"/>
  <c r="E34" i="61"/>
  <c r="I34" i="61" s="1"/>
  <c r="I33" i="61"/>
  <c r="H33" i="61"/>
  <c r="G33" i="61"/>
  <c r="E33" i="61"/>
  <c r="H32" i="61"/>
  <c r="G32" i="61"/>
  <c r="E32" i="61"/>
  <c r="I32" i="61" s="1"/>
  <c r="I31" i="61"/>
  <c r="H31" i="61"/>
  <c r="G31" i="61"/>
  <c r="E31" i="61"/>
  <c r="H30" i="61"/>
  <c r="G30" i="61"/>
  <c r="E30" i="61"/>
  <c r="I30" i="61" s="1"/>
  <c r="I25" i="61"/>
  <c r="H25" i="61"/>
  <c r="G25" i="61"/>
  <c r="E25" i="61"/>
  <c r="H24" i="61"/>
  <c r="G24" i="61"/>
  <c r="E24" i="61"/>
  <c r="I24" i="61" s="1"/>
  <c r="I23" i="61"/>
  <c r="H23" i="61"/>
  <c r="G23" i="61"/>
  <c r="E23" i="61"/>
  <c r="H22" i="61"/>
  <c r="G22" i="61"/>
  <c r="E22" i="61"/>
  <c r="I22" i="61" s="1"/>
  <c r="I21" i="61"/>
  <c r="H21" i="61"/>
  <c r="G21" i="61"/>
  <c r="E21" i="61"/>
  <c r="H20" i="61"/>
  <c r="G20" i="61"/>
  <c r="E20" i="61"/>
  <c r="I20" i="61" s="1"/>
  <c r="I19" i="61"/>
  <c r="H19" i="61"/>
  <c r="G19" i="61"/>
  <c r="E19" i="61"/>
  <c r="H18" i="61"/>
  <c r="G18" i="61"/>
  <c r="E18" i="61"/>
  <c r="I18" i="61" s="1"/>
  <c r="I17" i="61"/>
  <c r="H17" i="61"/>
  <c r="G17" i="61"/>
  <c r="E17" i="61"/>
  <c r="H16" i="61"/>
  <c r="G16" i="61"/>
  <c r="E16" i="61"/>
  <c r="I16" i="61" s="1"/>
  <c r="H10" i="61"/>
  <c r="G10" i="61"/>
  <c r="E10" i="61"/>
  <c r="I10" i="61" s="1"/>
  <c r="H6" i="61"/>
  <c r="G6" i="61"/>
  <c r="E6" i="61"/>
  <c r="E36" i="61" s="1"/>
  <c r="E71" i="4" s="1"/>
  <c r="G71" i="4" s="1"/>
  <c r="H35" i="60"/>
  <c r="G35" i="60"/>
  <c r="E35" i="60"/>
  <c r="I35" i="60" s="1"/>
  <c r="H34" i="60"/>
  <c r="G34" i="60"/>
  <c r="E34" i="60"/>
  <c r="H33" i="60"/>
  <c r="G33" i="60"/>
  <c r="E33" i="60"/>
  <c r="H32" i="60"/>
  <c r="G32" i="60"/>
  <c r="E32" i="60"/>
  <c r="I32" i="60" s="1"/>
  <c r="H31" i="60"/>
  <c r="G31" i="60"/>
  <c r="E31" i="60"/>
  <c r="H30" i="60"/>
  <c r="G30" i="60"/>
  <c r="E30" i="60"/>
  <c r="I30" i="60" s="1"/>
  <c r="H23" i="60"/>
  <c r="G23" i="60"/>
  <c r="E23" i="60"/>
  <c r="H22" i="60"/>
  <c r="G22" i="60"/>
  <c r="E22" i="60"/>
  <c r="H21" i="60"/>
  <c r="G21" i="60"/>
  <c r="E21" i="60"/>
  <c r="H20" i="60"/>
  <c r="G20" i="60"/>
  <c r="E20" i="60"/>
  <c r="H19" i="60"/>
  <c r="G19" i="60"/>
  <c r="E19" i="60"/>
  <c r="H18" i="60"/>
  <c r="G18" i="60"/>
  <c r="E18" i="60"/>
  <c r="I18" i="60" s="1"/>
  <c r="H17" i="60"/>
  <c r="G17" i="60"/>
  <c r="E17" i="60"/>
  <c r="H16" i="60"/>
  <c r="G16" i="60"/>
  <c r="E16" i="60"/>
  <c r="I16" i="60" s="1"/>
  <c r="H10" i="60"/>
  <c r="G10" i="60"/>
  <c r="E10" i="60"/>
  <c r="H8" i="60"/>
  <c r="G8" i="60"/>
  <c r="E8" i="60"/>
  <c r="H6" i="60"/>
  <c r="G6" i="60"/>
  <c r="E6" i="60"/>
  <c r="I6" i="60" s="1"/>
  <c r="D69" i="4"/>
  <c r="C69" i="4"/>
  <c r="D68" i="4"/>
  <c r="C68" i="4"/>
  <c r="B69" i="4"/>
  <c r="H35" i="59"/>
  <c r="G35" i="59"/>
  <c r="E35" i="59"/>
  <c r="H34" i="59"/>
  <c r="G34" i="59"/>
  <c r="E34" i="59"/>
  <c r="I34" i="59" s="1"/>
  <c r="H33" i="59"/>
  <c r="G33" i="59"/>
  <c r="I33" i="59" s="1"/>
  <c r="E33" i="59"/>
  <c r="H32" i="59"/>
  <c r="G32" i="59"/>
  <c r="E32" i="59"/>
  <c r="I32" i="59" s="1"/>
  <c r="H31" i="59"/>
  <c r="G31" i="59"/>
  <c r="E31" i="59"/>
  <c r="H30" i="59"/>
  <c r="G30" i="59"/>
  <c r="E30" i="59"/>
  <c r="I30" i="59" s="1"/>
  <c r="H25" i="59"/>
  <c r="G25" i="59"/>
  <c r="E25" i="59"/>
  <c r="H24" i="59"/>
  <c r="G24" i="59"/>
  <c r="E24" i="59"/>
  <c r="H18" i="59"/>
  <c r="G18" i="59"/>
  <c r="E18" i="59"/>
  <c r="H14" i="59"/>
  <c r="G14" i="59"/>
  <c r="E14" i="59"/>
  <c r="H6" i="59"/>
  <c r="G6" i="59"/>
  <c r="E6" i="59"/>
  <c r="B68" i="4"/>
  <c r="H35" i="57"/>
  <c r="G35" i="57"/>
  <c r="E35" i="57"/>
  <c r="H34" i="57"/>
  <c r="G34" i="57"/>
  <c r="E34" i="57"/>
  <c r="I34" i="57" s="1"/>
  <c r="H33" i="57"/>
  <c r="G33" i="57"/>
  <c r="E33" i="57"/>
  <c r="H32" i="57"/>
  <c r="G32" i="57"/>
  <c r="E32" i="57"/>
  <c r="H31" i="57"/>
  <c r="G31" i="57"/>
  <c r="E31" i="57"/>
  <c r="H30" i="57"/>
  <c r="G30" i="57"/>
  <c r="E30" i="57"/>
  <c r="H25" i="57"/>
  <c r="G25" i="57"/>
  <c r="E25" i="57"/>
  <c r="I25" i="57" s="1"/>
  <c r="H24" i="57"/>
  <c r="G24" i="57"/>
  <c r="E24" i="57"/>
  <c r="H23" i="57"/>
  <c r="G23" i="57"/>
  <c r="E23" i="57"/>
  <c r="H22" i="57"/>
  <c r="G22" i="57"/>
  <c r="E22" i="57"/>
  <c r="I22" i="57" s="1"/>
  <c r="H21" i="57"/>
  <c r="G21" i="57"/>
  <c r="E21" i="57"/>
  <c r="H20" i="57"/>
  <c r="G20" i="57"/>
  <c r="E20" i="57"/>
  <c r="I20" i="57" s="1"/>
  <c r="H19" i="57"/>
  <c r="G19" i="57"/>
  <c r="E19" i="57"/>
  <c r="H18" i="57"/>
  <c r="G18" i="57"/>
  <c r="E18" i="57"/>
  <c r="H6" i="57"/>
  <c r="G6" i="57"/>
  <c r="G15" i="57" s="1"/>
  <c r="G36" i="57" s="1"/>
  <c r="F68" i="4" s="1"/>
  <c r="E6" i="57"/>
  <c r="I6" i="57" s="1"/>
  <c r="I8" i="60" l="1"/>
  <c r="I22" i="60"/>
  <c r="I17" i="60"/>
  <c r="I31" i="60"/>
  <c r="I23" i="60"/>
  <c r="I20" i="60"/>
  <c r="I34" i="60"/>
  <c r="I33" i="60"/>
  <c r="G13" i="60"/>
  <c r="G36" i="60" s="1"/>
  <c r="F70" i="4" s="1"/>
  <c r="I21" i="60"/>
  <c r="I19" i="60"/>
  <c r="I10" i="60"/>
  <c r="I18" i="57"/>
  <c r="I30" i="57"/>
  <c r="I33" i="57"/>
  <c r="I31" i="57"/>
  <c r="E36" i="57"/>
  <c r="I36" i="57" s="1"/>
  <c r="E68" i="4"/>
  <c r="G68" i="4" s="1"/>
  <c r="I68" i="4" s="1"/>
  <c r="I36" i="61"/>
  <c r="I35" i="59"/>
  <c r="I24" i="59"/>
  <c r="I25" i="59"/>
  <c r="I31" i="59"/>
  <c r="I6" i="59"/>
  <c r="J73" i="4"/>
  <c r="C65" i="4"/>
  <c r="I6" i="62"/>
  <c r="I72" i="4" s="1"/>
  <c r="I6" i="61"/>
  <c r="J71" i="4" s="1"/>
  <c r="E36" i="60"/>
  <c r="E70" i="4" s="1"/>
  <c r="E36" i="59"/>
  <c r="I19" i="57"/>
  <c r="I32" i="57"/>
  <c r="I23" i="57"/>
  <c r="I21" i="57"/>
  <c r="I24" i="57"/>
  <c r="I35" i="57"/>
  <c r="E64" i="4"/>
  <c r="E63" i="4"/>
  <c r="E62" i="4"/>
  <c r="B64" i="4"/>
  <c r="B63" i="4"/>
  <c r="B62" i="4"/>
  <c r="H35" i="56"/>
  <c r="G35" i="56"/>
  <c r="E35" i="56"/>
  <c r="I35" i="56" s="1"/>
  <c r="I34" i="56"/>
  <c r="H34" i="56"/>
  <c r="G34" i="56"/>
  <c r="E34" i="56"/>
  <c r="H33" i="56"/>
  <c r="G33" i="56"/>
  <c r="E33" i="56"/>
  <c r="I33" i="56" s="1"/>
  <c r="I32" i="56"/>
  <c r="H32" i="56"/>
  <c r="G32" i="56"/>
  <c r="E32" i="56"/>
  <c r="H31" i="56"/>
  <c r="G31" i="56"/>
  <c r="E31" i="56"/>
  <c r="I31" i="56" s="1"/>
  <c r="I30" i="56"/>
  <c r="H30" i="56"/>
  <c r="G30" i="56"/>
  <c r="E30" i="56"/>
  <c r="B29" i="56"/>
  <c r="H26" i="56"/>
  <c r="G26" i="56"/>
  <c r="I26" i="56" s="1"/>
  <c r="E26" i="56"/>
  <c r="H25" i="56"/>
  <c r="G25" i="56"/>
  <c r="I25" i="56" s="1"/>
  <c r="E25" i="56"/>
  <c r="H24" i="56"/>
  <c r="G24" i="56"/>
  <c r="I24" i="56" s="1"/>
  <c r="E24" i="56"/>
  <c r="H23" i="56"/>
  <c r="G23" i="56"/>
  <c r="I23" i="56" s="1"/>
  <c r="E23" i="56"/>
  <c r="H22" i="56"/>
  <c r="G22" i="56"/>
  <c r="I22" i="56" s="1"/>
  <c r="E22" i="56"/>
  <c r="H21" i="56"/>
  <c r="G21" i="56"/>
  <c r="I21" i="56" s="1"/>
  <c r="E21" i="56"/>
  <c r="H20" i="56"/>
  <c r="G20" i="56"/>
  <c r="I20" i="56" s="1"/>
  <c r="E20" i="56"/>
  <c r="H19" i="56"/>
  <c r="G19" i="56"/>
  <c r="I19" i="56" s="1"/>
  <c r="E19" i="56"/>
  <c r="H18" i="56"/>
  <c r="G18" i="56"/>
  <c r="I18" i="56" s="1"/>
  <c r="E18" i="56"/>
  <c r="H17" i="56"/>
  <c r="G17" i="56"/>
  <c r="I17" i="56" s="1"/>
  <c r="E17" i="56"/>
  <c r="H16" i="56"/>
  <c r="G16" i="56"/>
  <c r="I16" i="56" s="1"/>
  <c r="E16" i="56"/>
  <c r="H15" i="56"/>
  <c r="G15" i="56"/>
  <c r="I15" i="56" s="1"/>
  <c r="E15" i="56"/>
  <c r="H14" i="56"/>
  <c r="G14" i="56"/>
  <c r="I14" i="56" s="1"/>
  <c r="E14" i="56"/>
  <c r="H13" i="56"/>
  <c r="G13" i="56"/>
  <c r="I13" i="56" s="1"/>
  <c r="E13" i="56"/>
  <c r="H12" i="56"/>
  <c r="G12" i="56"/>
  <c r="I12" i="56" s="1"/>
  <c r="E12" i="56"/>
  <c r="H11" i="56"/>
  <c r="G11" i="56"/>
  <c r="I11" i="56" s="1"/>
  <c r="E11" i="56"/>
  <c r="H10" i="56"/>
  <c r="G10" i="56"/>
  <c r="I10" i="56" s="1"/>
  <c r="E10" i="56"/>
  <c r="H9" i="56"/>
  <c r="G9" i="56"/>
  <c r="I9" i="56" s="1"/>
  <c r="E9" i="56"/>
  <c r="H8" i="56"/>
  <c r="G8" i="56"/>
  <c r="I8" i="56" s="1"/>
  <c r="E8" i="56"/>
  <c r="H7" i="56"/>
  <c r="G7" i="56"/>
  <c r="G27" i="56" s="1"/>
  <c r="E7" i="56"/>
  <c r="H6" i="56"/>
  <c r="G6" i="56"/>
  <c r="I6" i="56" s="1"/>
  <c r="E6" i="56"/>
  <c r="E27" i="56" s="1"/>
  <c r="E36" i="56" s="1"/>
  <c r="I35" i="55"/>
  <c r="H35" i="55"/>
  <c r="G35" i="55"/>
  <c r="E35" i="55"/>
  <c r="I34" i="55"/>
  <c r="H34" i="55"/>
  <c r="G34" i="55"/>
  <c r="E34" i="55"/>
  <c r="I33" i="55"/>
  <c r="H33" i="55"/>
  <c r="G33" i="55"/>
  <c r="E33" i="55"/>
  <c r="I32" i="55"/>
  <c r="H32" i="55"/>
  <c r="G32" i="55"/>
  <c r="E32" i="55"/>
  <c r="I31" i="55"/>
  <c r="H31" i="55"/>
  <c r="G31" i="55"/>
  <c r="E31" i="55"/>
  <c r="I30" i="55"/>
  <c r="H30" i="55"/>
  <c r="G30" i="55"/>
  <c r="E30" i="55"/>
  <c r="B29" i="55"/>
  <c r="H26" i="55"/>
  <c r="G26" i="55"/>
  <c r="E26" i="55"/>
  <c r="I26" i="55" s="1"/>
  <c r="H25" i="55"/>
  <c r="G25" i="55"/>
  <c r="I25" i="55" s="1"/>
  <c r="E25" i="55"/>
  <c r="H24" i="55"/>
  <c r="G24" i="55"/>
  <c r="E24" i="55"/>
  <c r="I24" i="55" s="1"/>
  <c r="H23" i="55"/>
  <c r="G23" i="55"/>
  <c r="I23" i="55" s="1"/>
  <c r="E23" i="55"/>
  <c r="H22" i="55"/>
  <c r="G22" i="55"/>
  <c r="E22" i="55"/>
  <c r="I22" i="55" s="1"/>
  <c r="H21" i="55"/>
  <c r="G21" i="55"/>
  <c r="I21" i="55" s="1"/>
  <c r="E21" i="55"/>
  <c r="H20" i="55"/>
  <c r="G20" i="55"/>
  <c r="E20" i="55"/>
  <c r="I20" i="55" s="1"/>
  <c r="H19" i="55"/>
  <c r="G19" i="55"/>
  <c r="I19" i="55" s="1"/>
  <c r="E19" i="55"/>
  <c r="H18" i="55"/>
  <c r="G18" i="55"/>
  <c r="E18" i="55"/>
  <c r="I18" i="55" s="1"/>
  <c r="H17" i="55"/>
  <c r="G17" i="55"/>
  <c r="I17" i="55" s="1"/>
  <c r="E17" i="55"/>
  <c r="H16" i="55"/>
  <c r="G16" i="55"/>
  <c r="E16" i="55"/>
  <c r="I16" i="55" s="1"/>
  <c r="H15" i="55"/>
  <c r="G15" i="55"/>
  <c r="I15" i="55" s="1"/>
  <c r="E15" i="55"/>
  <c r="H14" i="55"/>
  <c r="G14" i="55"/>
  <c r="E14" i="55"/>
  <c r="I14" i="55" s="1"/>
  <c r="H13" i="55"/>
  <c r="G13" i="55"/>
  <c r="I13" i="55" s="1"/>
  <c r="E13" i="55"/>
  <c r="H12" i="55"/>
  <c r="G12" i="55"/>
  <c r="E12" i="55"/>
  <c r="I12" i="55" s="1"/>
  <c r="H11" i="55"/>
  <c r="G11" i="55"/>
  <c r="I11" i="55" s="1"/>
  <c r="E11" i="55"/>
  <c r="H10" i="55"/>
  <c r="G10" i="55"/>
  <c r="E10" i="55"/>
  <c r="I10" i="55" s="1"/>
  <c r="H9" i="55"/>
  <c r="G9" i="55"/>
  <c r="I9" i="55" s="1"/>
  <c r="E9" i="55"/>
  <c r="H8" i="55"/>
  <c r="G8" i="55"/>
  <c r="E8" i="55"/>
  <c r="I8" i="55" s="1"/>
  <c r="H7" i="55"/>
  <c r="G7" i="55"/>
  <c r="I7" i="55" s="1"/>
  <c r="E7" i="55"/>
  <c r="H6" i="55"/>
  <c r="G6" i="55"/>
  <c r="E6" i="55"/>
  <c r="E27" i="55" s="1"/>
  <c r="E36" i="55" s="1"/>
  <c r="B60" i="4"/>
  <c r="B59" i="4"/>
  <c r="B57" i="4"/>
  <c r="B56" i="4"/>
  <c r="B55" i="4"/>
  <c r="B54" i="4"/>
  <c r="B53" i="4"/>
  <c r="H286" i="54"/>
  <c r="G286" i="54"/>
  <c r="E286" i="54"/>
  <c r="H285" i="54"/>
  <c r="G285" i="54"/>
  <c r="E285" i="54"/>
  <c r="H146" i="54"/>
  <c r="G146" i="54"/>
  <c r="E146" i="54"/>
  <c r="H134" i="54"/>
  <c r="G134" i="54"/>
  <c r="E134" i="54"/>
  <c r="H103" i="54"/>
  <c r="G103" i="54"/>
  <c r="E103" i="54"/>
  <c r="H72" i="54"/>
  <c r="G72" i="54"/>
  <c r="E72" i="54"/>
  <c r="H47" i="54"/>
  <c r="G47" i="54"/>
  <c r="E47" i="54"/>
  <c r="H41" i="54"/>
  <c r="G41" i="54"/>
  <c r="E41" i="54"/>
  <c r="H11" i="54"/>
  <c r="G11" i="54"/>
  <c r="E11" i="54"/>
  <c r="H8" i="54"/>
  <c r="G8" i="54"/>
  <c r="E8" i="54"/>
  <c r="H7" i="54"/>
  <c r="G7" i="54"/>
  <c r="E7" i="54"/>
  <c r="H6" i="54"/>
  <c r="G6" i="54"/>
  <c r="E6" i="54"/>
  <c r="B51" i="4"/>
  <c r="B50" i="4"/>
  <c r="B49" i="4"/>
  <c r="B48" i="4"/>
  <c r="B47" i="4"/>
  <c r="E45" i="4"/>
  <c r="E44" i="4"/>
  <c r="B45" i="4"/>
  <c r="B44" i="4"/>
  <c r="I35" i="53"/>
  <c r="H35" i="53"/>
  <c r="G35" i="53"/>
  <c r="E35" i="53"/>
  <c r="B29" i="53"/>
  <c r="I26" i="53"/>
  <c r="H26" i="53"/>
  <c r="G26" i="53"/>
  <c r="E26" i="53"/>
  <c r="I25" i="53"/>
  <c r="H25" i="53"/>
  <c r="G25" i="53"/>
  <c r="E25" i="53"/>
  <c r="I24" i="53"/>
  <c r="H24" i="53"/>
  <c r="G24" i="53"/>
  <c r="E24" i="53"/>
  <c r="I23" i="53"/>
  <c r="H23" i="53"/>
  <c r="G23" i="53"/>
  <c r="E23" i="53"/>
  <c r="I22" i="53"/>
  <c r="H22" i="53"/>
  <c r="G22" i="53"/>
  <c r="E22" i="53"/>
  <c r="I21" i="53"/>
  <c r="H21" i="53"/>
  <c r="G21" i="53"/>
  <c r="E21" i="53"/>
  <c r="I20" i="53"/>
  <c r="H20" i="53"/>
  <c r="G20" i="53"/>
  <c r="E20" i="53"/>
  <c r="I19" i="53"/>
  <c r="H19" i="53"/>
  <c r="G19" i="53"/>
  <c r="E19" i="53"/>
  <c r="I18" i="53"/>
  <c r="H18" i="53"/>
  <c r="G18" i="53"/>
  <c r="E18" i="53"/>
  <c r="I17" i="53"/>
  <c r="H17" i="53"/>
  <c r="G17" i="53"/>
  <c r="E17" i="53"/>
  <c r="I16" i="53"/>
  <c r="H16" i="53"/>
  <c r="G16" i="53"/>
  <c r="E16" i="53"/>
  <c r="I15" i="53"/>
  <c r="H15" i="53"/>
  <c r="G15" i="53"/>
  <c r="E15" i="53"/>
  <c r="I14" i="53"/>
  <c r="H14" i="53"/>
  <c r="G14" i="53"/>
  <c r="E14" i="53"/>
  <c r="I13" i="53"/>
  <c r="H13" i="53"/>
  <c r="G13" i="53"/>
  <c r="E13" i="53"/>
  <c r="I12" i="53"/>
  <c r="H12" i="53"/>
  <c r="G12" i="53"/>
  <c r="E12" i="53"/>
  <c r="I11" i="53"/>
  <c r="H11" i="53"/>
  <c r="G11" i="53"/>
  <c r="E11" i="53"/>
  <c r="I10" i="53"/>
  <c r="H10" i="53"/>
  <c r="G10" i="53"/>
  <c r="E10" i="53"/>
  <c r="I9" i="53"/>
  <c r="H9" i="53"/>
  <c r="G9" i="53"/>
  <c r="E9" i="53"/>
  <c r="I8" i="53"/>
  <c r="H8" i="53"/>
  <c r="G8" i="53"/>
  <c r="E8" i="53"/>
  <c r="I7" i="53"/>
  <c r="H7" i="53"/>
  <c r="G7" i="53"/>
  <c r="E7" i="53"/>
  <c r="E27" i="53" s="1"/>
  <c r="E31" i="53" s="1"/>
  <c r="I6" i="53"/>
  <c r="I27" i="53" s="1"/>
  <c r="H6" i="53"/>
  <c r="G6" i="53"/>
  <c r="G27" i="53" s="1"/>
  <c r="E6" i="53"/>
  <c r="E36" i="22"/>
  <c r="E34" i="22"/>
  <c r="E31" i="22"/>
  <c r="E40" i="4"/>
  <c r="B41" i="4"/>
  <c r="B40" i="4"/>
  <c r="B39" i="4"/>
  <c r="H97" i="51"/>
  <c r="G97" i="51"/>
  <c r="I97" i="51" s="1"/>
  <c r="E97" i="51"/>
  <c r="H96" i="51"/>
  <c r="G96" i="51"/>
  <c r="E96" i="51"/>
  <c r="H72" i="51"/>
  <c r="G72" i="51"/>
  <c r="E72" i="51"/>
  <c r="H71" i="51"/>
  <c r="G71" i="51"/>
  <c r="E71" i="51"/>
  <c r="H59" i="51"/>
  <c r="G59" i="51"/>
  <c r="E59" i="51"/>
  <c r="H6" i="51"/>
  <c r="G6" i="51"/>
  <c r="E6" i="51"/>
  <c r="H35" i="50"/>
  <c r="G35" i="50"/>
  <c r="E35" i="50"/>
  <c r="I35" i="50" s="1"/>
  <c r="I34" i="50"/>
  <c r="H34" i="50"/>
  <c r="G34" i="50"/>
  <c r="E34" i="50"/>
  <c r="H33" i="50"/>
  <c r="G33" i="50"/>
  <c r="E33" i="50"/>
  <c r="I33" i="50" s="1"/>
  <c r="I32" i="50"/>
  <c r="H32" i="50"/>
  <c r="G32" i="50"/>
  <c r="E32" i="50"/>
  <c r="H31" i="50"/>
  <c r="G31" i="50"/>
  <c r="E31" i="50"/>
  <c r="I31" i="50" s="1"/>
  <c r="I30" i="50"/>
  <c r="H30" i="50"/>
  <c r="G30" i="50"/>
  <c r="E30" i="50"/>
  <c r="B29" i="50"/>
  <c r="H26" i="50"/>
  <c r="G26" i="50"/>
  <c r="E26" i="50"/>
  <c r="I26" i="50" s="1"/>
  <c r="H25" i="50"/>
  <c r="G25" i="50"/>
  <c r="I25" i="50" s="1"/>
  <c r="E25" i="50"/>
  <c r="H24" i="50"/>
  <c r="G24" i="50"/>
  <c r="E24" i="50"/>
  <c r="I24" i="50" s="1"/>
  <c r="H23" i="50"/>
  <c r="G23" i="50"/>
  <c r="I23" i="50" s="1"/>
  <c r="E23" i="50"/>
  <c r="H22" i="50"/>
  <c r="G22" i="50"/>
  <c r="E22" i="50"/>
  <c r="I22" i="50" s="1"/>
  <c r="H21" i="50"/>
  <c r="G21" i="50"/>
  <c r="I21" i="50" s="1"/>
  <c r="E21" i="50"/>
  <c r="H20" i="50"/>
  <c r="G20" i="50"/>
  <c r="E20" i="50"/>
  <c r="I20" i="50" s="1"/>
  <c r="H19" i="50"/>
  <c r="G19" i="50"/>
  <c r="I19" i="50" s="1"/>
  <c r="E19" i="50"/>
  <c r="H18" i="50"/>
  <c r="G18" i="50"/>
  <c r="E18" i="50"/>
  <c r="I18" i="50" s="1"/>
  <c r="H17" i="50"/>
  <c r="G17" i="50"/>
  <c r="I17" i="50" s="1"/>
  <c r="E17" i="50"/>
  <c r="H16" i="50"/>
  <c r="G16" i="50"/>
  <c r="E16" i="50"/>
  <c r="I16" i="50" s="1"/>
  <c r="H15" i="50"/>
  <c r="G15" i="50"/>
  <c r="I15" i="50" s="1"/>
  <c r="E15" i="50"/>
  <c r="H14" i="50"/>
  <c r="G14" i="50"/>
  <c r="E14" i="50"/>
  <c r="I14" i="50" s="1"/>
  <c r="H13" i="50"/>
  <c r="G13" i="50"/>
  <c r="I13" i="50" s="1"/>
  <c r="E13" i="50"/>
  <c r="H12" i="50"/>
  <c r="G12" i="50"/>
  <c r="E12" i="50"/>
  <c r="I12" i="50" s="1"/>
  <c r="H11" i="50"/>
  <c r="G11" i="50"/>
  <c r="I11" i="50" s="1"/>
  <c r="E11" i="50"/>
  <c r="H10" i="50"/>
  <c r="G10" i="50"/>
  <c r="E10" i="50"/>
  <c r="I10" i="50" s="1"/>
  <c r="H9" i="50"/>
  <c r="G9" i="50"/>
  <c r="I9" i="50" s="1"/>
  <c r="E9" i="50"/>
  <c r="H8" i="50"/>
  <c r="G8" i="50"/>
  <c r="E8" i="50"/>
  <c r="I8" i="50" s="1"/>
  <c r="H7" i="50"/>
  <c r="G7" i="50"/>
  <c r="G27" i="50" s="1"/>
  <c r="E7" i="50"/>
  <c r="H6" i="50"/>
  <c r="G6" i="50"/>
  <c r="E6" i="50"/>
  <c r="E27" i="50" s="1"/>
  <c r="E36" i="50" s="1"/>
  <c r="H66" i="49"/>
  <c r="G66" i="49"/>
  <c r="E66" i="49"/>
  <c r="H65" i="49"/>
  <c r="G65" i="49"/>
  <c r="E65" i="49"/>
  <c r="H64" i="49"/>
  <c r="G64" i="49"/>
  <c r="E64" i="49"/>
  <c r="H38" i="49"/>
  <c r="G38" i="49"/>
  <c r="E38" i="49"/>
  <c r="H30" i="49"/>
  <c r="G30" i="49"/>
  <c r="E30" i="49"/>
  <c r="H25" i="49"/>
  <c r="G25" i="49"/>
  <c r="E25" i="49"/>
  <c r="H24" i="49"/>
  <c r="G24" i="49"/>
  <c r="E24" i="49"/>
  <c r="H22" i="49"/>
  <c r="G22" i="49"/>
  <c r="E22" i="49"/>
  <c r="H14" i="49"/>
  <c r="G14" i="49"/>
  <c r="E14" i="49"/>
  <c r="H10" i="49"/>
  <c r="G10" i="49"/>
  <c r="E10" i="49"/>
  <c r="H9" i="49"/>
  <c r="G9" i="49"/>
  <c r="E9" i="49"/>
  <c r="H8" i="49"/>
  <c r="G8" i="49"/>
  <c r="E8" i="49"/>
  <c r="H7" i="49"/>
  <c r="G7" i="49"/>
  <c r="E7" i="49"/>
  <c r="H6" i="49"/>
  <c r="G6" i="49"/>
  <c r="E6" i="49"/>
  <c r="B42" i="4"/>
  <c r="B38" i="4"/>
  <c r="B37" i="4"/>
  <c r="E29" i="4"/>
  <c r="B30" i="4"/>
  <c r="B29" i="4"/>
  <c r="B28" i="4"/>
  <c r="H35" i="48"/>
  <c r="G35" i="48"/>
  <c r="I35" i="48" s="1"/>
  <c r="E35" i="48"/>
  <c r="H34" i="48"/>
  <c r="G34" i="48"/>
  <c r="E34" i="48"/>
  <c r="I34" i="48" s="1"/>
  <c r="H33" i="48"/>
  <c r="G33" i="48"/>
  <c r="I33" i="48" s="1"/>
  <c r="E33" i="48"/>
  <c r="H32" i="48"/>
  <c r="G32" i="48"/>
  <c r="E32" i="48"/>
  <c r="I32" i="48" s="1"/>
  <c r="H31" i="48"/>
  <c r="G31" i="48"/>
  <c r="I31" i="48" s="1"/>
  <c r="E31" i="48"/>
  <c r="H30" i="48"/>
  <c r="G30" i="48"/>
  <c r="E30" i="48"/>
  <c r="I30" i="48" s="1"/>
  <c r="B29" i="48"/>
  <c r="H26" i="48"/>
  <c r="G26" i="48"/>
  <c r="E26" i="48"/>
  <c r="I26" i="48" s="1"/>
  <c r="I25" i="48"/>
  <c r="H25" i="48"/>
  <c r="G25" i="48"/>
  <c r="E25" i="48"/>
  <c r="H24" i="48"/>
  <c r="G24" i="48"/>
  <c r="E24" i="48"/>
  <c r="I24" i="48" s="1"/>
  <c r="I23" i="48"/>
  <c r="H23" i="48"/>
  <c r="G23" i="48"/>
  <c r="E23" i="48"/>
  <c r="H22" i="48"/>
  <c r="G22" i="48"/>
  <c r="E22" i="48"/>
  <c r="I22" i="48" s="1"/>
  <c r="I21" i="48"/>
  <c r="H21" i="48"/>
  <c r="G21" i="48"/>
  <c r="E21" i="48"/>
  <c r="H20" i="48"/>
  <c r="G20" i="48"/>
  <c r="E20" i="48"/>
  <c r="I20" i="48" s="1"/>
  <c r="I19" i="48"/>
  <c r="H19" i="48"/>
  <c r="G19" i="48"/>
  <c r="E19" i="48"/>
  <c r="H18" i="48"/>
  <c r="G18" i="48"/>
  <c r="E18" i="48"/>
  <c r="I18" i="48" s="1"/>
  <c r="I17" i="48"/>
  <c r="H17" i="48"/>
  <c r="G17" i="48"/>
  <c r="E17" i="48"/>
  <c r="H16" i="48"/>
  <c r="G16" i="48"/>
  <c r="E16" i="48"/>
  <c r="I16" i="48" s="1"/>
  <c r="I15" i="48"/>
  <c r="H15" i="48"/>
  <c r="G15" i="48"/>
  <c r="E15" i="48"/>
  <c r="H14" i="48"/>
  <c r="G14" i="48"/>
  <c r="E14" i="48"/>
  <c r="I14" i="48" s="1"/>
  <c r="I13" i="48"/>
  <c r="H13" i="48"/>
  <c r="G13" i="48"/>
  <c r="E13" i="48"/>
  <c r="H12" i="48"/>
  <c r="G12" i="48"/>
  <c r="E12" i="48"/>
  <c r="I12" i="48" s="1"/>
  <c r="I11" i="48"/>
  <c r="H11" i="48"/>
  <c r="G11" i="48"/>
  <c r="E11" i="48"/>
  <c r="H10" i="48"/>
  <c r="G10" i="48"/>
  <c r="E10" i="48"/>
  <c r="I10" i="48" s="1"/>
  <c r="I9" i="48"/>
  <c r="H9" i="48"/>
  <c r="G9" i="48"/>
  <c r="E9" i="48"/>
  <c r="H8" i="48"/>
  <c r="G8" i="48"/>
  <c r="E8" i="48"/>
  <c r="I8" i="48" s="1"/>
  <c r="I7" i="48"/>
  <c r="H7" i="48"/>
  <c r="G7" i="48"/>
  <c r="E7" i="48"/>
  <c r="H6" i="48"/>
  <c r="G6" i="48"/>
  <c r="G27" i="48" s="1"/>
  <c r="E6" i="48"/>
  <c r="E27" i="48" s="1"/>
  <c r="E36" i="48" s="1"/>
  <c r="B26" i="4"/>
  <c r="B25" i="4"/>
  <c r="B24" i="4"/>
  <c r="H35" i="47"/>
  <c r="G35" i="47"/>
  <c r="E35" i="47"/>
  <c r="H22" i="47"/>
  <c r="G22" i="47"/>
  <c r="E22" i="47"/>
  <c r="H6" i="47"/>
  <c r="G6" i="47"/>
  <c r="E6" i="47"/>
  <c r="H35" i="46"/>
  <c r="G35" i="46"/>
  <c r="E35" i="46"/>
  <c r="I35" i="46" s="1"/>
  <c r="H34" i="46"/>
  <c r="G34" i="46"/>
  <c r="E34" i="46"/>
  <c r="I34" i="46" s="1"/>
  <c r="H33" i="46"/>
  <c r="G33" i="46"/>
  <c r="E33" i="46"/>
  <c r="I33" i="46" s="1"/>
  <c r="H32" i="46"/>
  <c r="G32" i="46"/>
  <c r="E32" i="46"/>
  <c r="H31" i="46"/>
  <c r="G31" i="46"/>
  <c r="E31" i="46"/>
  <c r="H30" i="46"/>
  <c r="G30" i="46"/>
  <c r="E30" i="46"/>
  <c r="I30" i="46" s="1"/>
  <c r="H25" i="46"/>
  <c r="G25" i="46"/>
  <c r="E25" i="46"/>
  <c r="H24" i="46"/>
  <c r="G24" i="46"/>
  <c r="I24" i="46" s="1"/>
  <c r="E24" i="46"/>
  <c r="H23" i="46"/>
  <c r="G23" i="46"/>
  <c r="E23" i="46"/>
  <c r="H22" i="46"/>
  <c r="G22" i="46"/>
  <c r="E22" i="46"/>
  <c r="H21" i="46"/>
  <c r="G21" i="46"/>
  <c r="E21" i="46"/>
  <c r="I21" i="46" s="1"/>
  <c r="H20" i="46"/>
  <c r="G20" i="46"/>
  <c r="E20" i="46"/>
  <c r="H19" i="46"/>
  <c r="G19" i="46"/>
  <c r="E19" i="46"/>
  <c r="H18" i="46"/>
  <c r="G18" i="46"/>
  <c r="E18" i="46"/>
  <c r="H17" i="46"/>
  <c r="G17" i="46"/>
  <c r="E17" i="46"/>
  <c r="I17" i="46" s="1"/>
  <c r="H16" i="46"/>
  <c r="G16" i="46"/>
  <c r="I16" i="46" s="1"/>
  <c r="E16" i="46"/>
  <c r="H10" i="46"/>
  <c r="G10" i="46"/>
  <c r="E10" i="46"/>
  <c r="H6" i="46"/>
  <c r="G6" i="46"/>
  <c r="E6" i="46"/>
  <c r="B23" i="4"/>
  <c r="B21" i="4"/>
  <c r="B20" i="4"/>
  <c r="B19" i="4"/>
  <c r="B17" i="4"/>
  <c r="B16" i="4"/>
  <c r="B15" i="4"/>
  <c r="E11" i="4"/>
  <c r="B11" i="4"/>
  <c r="B10" i="4"/>
  <c r="B9" i="4"/>
  <c r="B8" i="4"/>
  <c r="H35" i="45"/>
  <c r="G35" i="45"/>
  <c r="I35" i="45" s="1"/>
  <c r="E35" i="45"/>
  <c r="H34" i="45"/>
  <c r="G34" i="45"/>
  <c r="E34" i="45"/>
  <c r="I34" i="45" s="1"/>
  <c r="H33" i="45"/>
  <c r="G33" i="45"/>
  <c r="E33" i="45"/>
  <c r="H32" i="45"/>
  <c r="G32" i="45"/>
  <c r="E32" i="45"/>
  <c r="I32" i="45" s="1"/>
  <c r="H31" i="45"/>
  <c r="G31" i="45"/>
  <c r="E31" i="45"/>
  <c r="H30" i="45"/>
  <c r="G30" i="45"/>
  <c r="E30" i="45"/>
  <c r="H25" i="45"/>
  <c r="G25" i="45"/>
  <c r="E25" i="45"/>
  <c r="H24" i="45"/>
  <c r="G24" i="45"/>
  <c r="E24" i="45"/>
  <c r="I24" i="45" s="1"/>
  <c r="I23" i="45"/>
  <c r="H23" i="45"/>
  <c r="G23" i="45"/>
  <c r="E23" i="45"/>
  <c r="H22" i="45"/>
  <c r="G22" i="45"/>
  <c r="E22" i="45"/>
  <c r="I22" i="45" s="1"/>
  <c r="I21" i="45"/>
  <c r="H21" i="45"/>
  <c r="G21" i="45"/>
  <c r="E21" i="45"/>
  <c r="H20" i="45"/>
  <c r="G20" i="45"/>
  <c r="E20" i="45"/>
  <c r="H19" i="45"/>
  <c r="G19" i="45"/>
  <c r="I19" i="45" s="1"/>
  <c r="E19" i="45"/>
  <c r="H18" i="45"/>
  <c r="G18" i="45"/>
  <c r="E18" i="45"/>
  <c r="I18" i="45" s="1"/>
  <c r="H17" i="45"/>
  <c r="G17" i="45"/>
  <c r="E17" i="45"/>
  <c r="I17" i="45" s="1"/>
  <c r="H16" i="45"/>
  <c r="G16" i="45"/>
  <c r="E16" i="45"/>
  <c r="H15" i="45"/>
  <c r="G15" i="45"/>
  <c r="E15" i="45"/>
  <c r="I15" i="45" s="1"/>
  <c r="H14" i="45"/>
  <c r="G14" i="45"/>
  <c r="E14" i="45"/>
  <c r="I14" i="45" s="1"/>
  <c r="H13" i="45"/>
  <c r="G13" i="45"/>
  <c r="E13" i="45"/>
  <c r="I13" i="45" s="1"/>
  <c r="H12" i="45"/>
  <c r="G12" i="45"/>
  <c r="E12" i="45"/>
  <c r="H11" i="45"/>
  <c r="G11" i="45"/>
  <c r="I11" i="45" s="1"/>
  <c r="E11" i="45"/>
  <c r="H10" i="45"/>
  <c r="G10" i="45"/>
  <c r="E10" i="45"/>
  <c r="H9" i="45"/>
  <c r="G9" i="45"/>
  <c r="E9" i="45"/>
  <c r="H8" i="45"/>
  <c r="G8" i="45"/>
  <c r="E8" i="45"/>
  <c r="H7" i="45"/>
  <c r="G7" i="45"/>
  <c r="E7" i="45"/>
  <c r="I7" i="45" s="1"/>
  <c r="H6" i="45"/>
  <c r="G6" i="45"/>
  <c r="E6" i="45"/>
  <c r="H35" i="44"/>
  <c r="G35" i="44"/>
  <c r="I35" i="44" s="1"/>
  <c r="E35" i="44"/>
  <c r="H34" i="44"/>
  <c r="G34" i="44"/>
  <c r="E34" i="44"/>
  <c r="I34" i="44" s="1"/>
  <c r="H33" i="44"/>
  <c r="G33" i="44"/>
  <c r="I33" i="44" s="1"/>
  <c r="E33" i="44"/>
  <c r="H32" i="44"/>
  <c r="G32" i="44"/>
  <c r="E32" i="44"/>
  <c r="I32" i="44" s="1"/>
  <c r="H31" i="44"/>
  <c r="G31" i="44"/>
  <c r="I31" i="44" s="1"/>
  <c r="E31" i="44"/>
  <c r="H30" i="44"/>
  <c r="G30" i="44"/>
  <c r="E30" i="44"/>
  <c r="I30" i="44" s="1"/>
  <c r="B29" i="44"/>
  <c r="H26" i="44"/>
  <c r="G26" i="44"/>
  <c r="E26" i="44"/>
  <c r="I26" i="44" s="1"/>
  <c r="I25" i="44"/>
  <c r="H25" i="44"/>
  <c r="G25" i="44"/>
  <c r="E25" i="44"/>
  <c r="H24" i="44"/>
  <c r="G24" i="44"/>
  <c r="E24" i="44"/>
  <c r="I24" i="44" s="1"/>
  <c r="I23" i="44"/>
  <c r="H23" i="44"/>
  <c r="G23" i="44"/>
  <c r="E23" i="44"/>
  <c r="H22" i="44"/>
  <c r="G22" i="44"/>
  <c r="E22" i="44"/>
  <c r="I22" i="44" s="1"/>
  <c r="I21" i="44"/>
  <c r="H21" i="44"/>
  <c r="G21" i="44"/>
  <c r="E21" i="44"/>
  <c r="H20" i="44"/>
  <c r="G20" i="44"/>
  <c r="E20" i="44"/>
  <c r="I20" i="44" s="1"/>
  <c r="I19" i="44"/>
  <c r="H19" i="44"/>
  <c r="G19" i="44"/>
  <c r="E19" i="44"/>
  <c r="H18" i="44"/>
  <c r="G18" i="44"/>
  <c r="E18" i="44"/>
  <c r="I18" i="44" s="1"/>
  <c r="I17" i="44"/>
  <c r="H17" i="44"/>
  <c r="G17" i="44"/>
  <c r="E17" i="44"/>
  <c r="H16" i="44"/>
  <c r="G16" i="44"/>
  <c r="E16" i="44"/>
  <c r="I16" i="44" s="1"/>
  <c r="I15" i="44"/>
  <c r="H15" i="44"/>
  <c r="G15" i="44"/>
  <c r="E15" i="44"/>
  <c r="H14" i="44"/>
  <c r="G14" i="44"/>
  <c r="E14" i="44"/>
  <c r="I14" i="44" s="1"/>
  <c r="I13" i="44"/>
  <c r="H13" i="44"/>
  <c r="G13" i="44"/>
  <c r="E13" i="44"/>
  <c r="H12" i="44"/>
  <c r="G12" i="44"/>
  <c r="E12" i="44"/>
  <c r="I12" i="44" s="1"/>
  <c r="I11" i="44"/>
  <c r="H11" i="44"/>
  <c r="G11" i="44"/>
  <c r="E11" i="44"/>
  <c r="H10" i="44"/>
  <c r="G10" i="44"/>
  <c r="E10" i="44"/>
  <c r="I10" i="44" s="1"/>
  <c r="I9" i="44"/>
  <c r="H9" i="44"/>
  <c r="G9" i="44"/>
  <c r="E9" i="44"/>
  <c r="H8" i="44"/>
  <c r="G8" i="44"/>
  <c r="E8" i="44"/>
  <c r="I8" i="44" s="1"/>
  <c r="I7" i="44"/>
  <c r="H7" i="44"/>
  <c r="G7" i="44"/>
  <c r="E7" i="44"/>
  <c r="H6" i="44"/>
  <c r="G6" i="44"/>
  <c r="G27" i="44" s="1"/>
  <c r="E6" i="44"/>
  <c r="E27" i="44" s="1"/>
  <c r="E36" i="44" s="1"/>
  <c r="B7" i="4"/>
  <c r="B6" i="4"/>
  <c r="B5" i="4"/>
  <c r="I36" i="60" l="1"/>
  <c r="G70" i="4"/>
  <c r="J70" i="4" s="1"/>
  <c r="J68" i="4"/>
  <c r="E36" i="47"/>
  <c r="E25" i="4" s="1"/>
  <c r="I25" i="45"/>
  <c r="I9" i="45"/>
  <c r="I31" i="45"/>
  <c r="I8" i="45"/>
  <c r="I33" i="45"/>
  <c r="I20" i="45"/>
  <c r="I16" i="45"/>
  <c r="I12" i="45"/>
  <c r="I10" i="45"/>
  <c r="I30" i="45"/>
  <c r="J72" i="4"/>
  <c r="I71" i="4"/>
  <c r="E298" i="54"/>
  <c r="E301" i="54" s="1"/>
  <c r="G290" i="54"/>
  <c r="G292" i="54" s="1"/>
  <c r="G294" i="54" s="1"/>
  <c r="G298" i="54" s="1"/>
  <c r="I285" i="54"/>
  <c r="I72" i="54"/>
  <c r="I146" i="54"/>
  <c r="I8" i="54"/>
  <c r="I6" i="54"/>
  <c r="I103" i="54"/>
  <c r="I286" i="54"/>
  <c r="I41" i="54"/>
  <c r="I47" i="54"/>
  <c r="I11" i="54"/>
  <c r="I134" i="54"/>
  <c r="I72" i="51"/>
  <c r="E68" i="51"/>
  <c r="G64" i="51"/>
  <c r="G68" i="51" s="1"/>
  <c r="I59" i="51"/>
  <c r="I10" i="49"/>
  <c r="I65" i="49"/>
  <c r="I38" i="49"/>
  <c r="I14" i="49"/>
  <c r="I66" i="49"/>
  <c r="E37" i="49"/>
  <c r="I7" i="49"/>
  <c r="G33" i="49"/>
  <c r="G37" i="49" s="1"/>
  <c r="G67" i="49" s="1"/>
  <c r="I22" i="49"/>
  <c r="I25" i="49"/>
  <c r="I24" i="49"/>
  <c r="I6" i="49"/>
  <c r="I9" i="49"/>
  <c r="I64" i="49"/>
  <c r="I71" i="51"/>
  <c r="I96" i="51"/>
  <c r="I6" i="51"/>
  <c r="I30" i="49"/>
  <c r="I8" i="49"/>
  <c r="I10" i="46"/>
  <c r="I31" i="46"/>
  <c r="I18" i="46"/>
  <c r="I19" i="46"/>
  <c r="I22" i="46"/>
  <c r="I25" i="46"/>
  <c r="I20" i="46"/>
  <c r="I23" i="46"/>
  <c r="I32" i="46"/>
  <c r="G32" i="47"/>
  <c r="G36" i="47" s="1"/>
  <c r="I35" i="47"/>
  <c r="I22" i="47"/>
  <c r="E8" i="4"/>
  <c r="G29" i="56"/>
  <c r="I29" i="56" s="1"/>
  <c r="I7" i="56"/>
  <c r="I27" i="56" s="1"/>
  <c r="G27" i="55"/>
  <c r="I6" i="55"/>
  <c r="I27" i="55" s="1"/>
  <c r="I7" i="54"/>
  <c r="E34" i="53"/>
  <c r="E36" i="53"/>
  <c r="G29" i="53"/>
  <c r="I29" i="53" s="1"/>
  <c r="I31" i="53" s="1"/>
  <c r="G29" i="50"/>
  <c r="I29" i="50" s="1"/>
  <c r="I7" i="50"/>
  <c r="I6" i="50"/>
  <c r="I27" i="50" s="1"/>
  <c r="G29" i="48"/>
  <c r="I29" i="48" s="1"/>
  <c r="I6" i="48"/>
  <c r="I27" i="48" s="1"/>
  <c r="I6" i="47"/>
  <c r="E24" i="4"/>
  <c r="I6" i="46"/>
  <c r="I6" i="45"/>
  <c r="G29" i="44"/>
  <c r="I29" i="44" s="1"/>
  <c r="G36" i="44"/>
  <c r="F11" i="4" s="1"/>
  <c r="I6" i="44"/>
  <c r="I27" i="44" s="1"/>
  <c r="I36" i="44" s="1"/>
  <c r="I70" i="4" l="1"/>
  <c r="I36" i="47"/>
  <c r="I69" i="4"/>
  <c r="J69" i="4"/>
  <c r="E315" i="54"/>
  <c r="E56" i="4" s="1"/>
  <c r="G301" i="54"/>
  <c r="G315" i="54" s="1"/>
  <c r="I298" i="54"/>
  <c r="E67" i="49"/>
  <c r="E39" i="4" s="1"/>
  <c r="G70" i="51"/>
  <c r="G98" i="51" s="1"/>
  <c r="E70" i="51"/>
  <c r="E98" i="51" s="1"/>
  <c r="I68" i="51"/>
  <c r="I37" i="49"/>
  <c r="I67" i="49" s="1"/>
  <c r="F25" i="4"/>
  <c r="G25" i="4" s="1"/>
  <c r="I25" i="4" s="1"/>
  <c r="F24" i="4"/>
  <c r="G24" i="4" s="1"/>
  <c r="J24" i="4" s="1"/>
  <c r="I36" i="50"/>
  <c r="I36" i="56"/>
  <c r="I36" i="48"/>
  <c r="G36" i="56"/>
  <c r="F64" i="4" s="1"/>
  <c r="G64" i="4" s="1"/>
  <c r="G29" i="55"/>
  <c r="I29" i="55" s="1"/>
  <c r="I36" i="55" s="1"/>
  <c r="G31" i="53"/>
  <c r="G36" i="50"/>
  <c r="F40" i="4" s="1"/>
  <c r="G40" i="4" s="1"/>
  <c r="F39" i="4"/>
  <c r="G36" i="48"/>
  <c r="F29" i="4" s="1"/>
  <c r="G29" i="4" s="1"/>
  <c r="G36" i="45"/>
  <c r="F8" i="4" s="1"/>
  <c r="H22" i="43"/>
  <c r="G22" i="43"/>
  <c r="E22" i="43"/>
  <c r="H18" i="43"/>
  <c r="G18" i="43"/>
  <c r="E18" i="43"/>
  <c r="H6" i="43"/>
  <c r="G6" i="43"/>
  <c r="E6" i="43"/>
  <c r="H15" i="42"/>
  <c r="G15" i="42"/>
  <c r="E15" i="42"/>
  <c r="H14" i="42"/>
  <c r="G14" i="42"/>
  <c r="E14" i="42"/>
  <c r="H13" i="42"/>
  <c r="G13" i="42"/>
  <c r="E13" i="42"/>
  <c r="H8" i="42"/>
  <c r="G8" i="42"/>
  <c r="E8" i="42"/>
  <c r="H7" i="42"/>
  <c r="G7" i="42"/>
  <c r="E7" i="42"/>
  <c r="H6" i="42"/>
  <c r="G6" i="42"/>
  <c r="E6" i="42"/>
  <c r="I301" i="54" l="1"/>
  <c r="I315" i="54" s="1"/>
  <c r="G67" i="43"/>
  <c r="G69" i="43" s="1"/>
  <c r="G71" i="43" s="1"/>
  <c r="G75" i="43" s="1"/>
  <c r="E75" i="43"/>
  <c r="G20" i="42"/>
  <c r="G22" i="42" s="1"/>
  <c r="G24" i="42" s="1"/>
  <c r="G28" i="42" s="1"/>
  <c r="E28" i="42"/>
  <c r="G39" i="4"/>
  <c r="J39" i="4" s="1"/>
  <c r="I70" i="51"/>
  <c r="I98" i="51" s="1"/>
  <c r="E41" i="4"/>
  <c r="I24" i="4"/>
  <c r="J25" i="4"/>
  <c r="J40" i="4"/>
  <c r="J64" i="4"/>
  <c r="J29" i="4"/>
  <c r="G36" i="55"/>
  <c r="F63" i="4" s="1"/>
  <c r="G63" i="4" s="1"/>
  <c r="G34" i="53"/>
  <c r="I34" i="53" s="1"/>
  <c r="I36" i="53" s="1"/>
  <c r="G36" i="53"/>
  <c r="F45" i="4" s="1"/>
  <c r="G45" i="4" s="1"/>
  <c r="F41" i="4"/>
  <c r="I8" i="42"/>
  <c r="I13" i="42"/>
  <c r="I14" i="42"/>
  <c r="I6" i="42"/>
  <c r="I22" i="43"/>
  <c r="I7" i="42"/>
  <c r="I15" i="42"/>
  <c r="I18" i="43"/>
  <c r="I6" i="43"/>
  <c r="E78" i="43" l="1"/>
  <c r="I75" i="43"/>
  <c r="G78" i="43"/>
  <c r="G98" i="43" s="1"/>
  <c r="G31" i="42"/>
  <c r="G36" i="42" s="1"/>
  <c r="F49" i="4" s="1"/>
  <c r="E31" i="42"/>
  <c r="I28" i="42"/>
  <c r="I39" i="4"/>
  <c r="G41" i="4"/>
  <c r="I41" i="4" s="1"/>
  <c r="J45" i="4"/>
  <c r="J63" i="4"/>
  <c r="F56" i="4"/>
  <c r="B29" i="5"/>
  <c r="B29" i="10"/>
  <c r="B29" i="11"/>
  <c r="B29" i="14"/>
  <c r="B29" i="16"/>
  <c r="B29" i="18"/>
  <c r="B29" i="20"/>
  <c r="B29" i="22"/>
  <c r="B29" i="33"/>
  <c r="I31" i="42" l="1"/>
  <c r="I36" i="42" s="1"/>
  <c r="I78" i="43"/>
  <c r="I98" i="43" s="1"/>
  <c r="E98" i="43"/>
  <c r="E55" i="4" s="1"/>
  <c r="E36" i="42"/>
  <c r="E49" i="4" s="1"/>
  <c r="G49" i="4" s="1"/>
  <c r="J41" i="4"/>
  <c r="H26" i="33"/>
  <c r="G26" i="33"/>
  <c r="E26" i="33"/>
  <c r="H26" i="22"/>
  <c r="G26" i="22"/>
  <c r="E26" i="22"/>
  <c r="H26" i="20"/>
  <c r="G26" i="20"/>
  <c r="E26" i="20"/>
  <c r="H26" i="18"/>
  <c r="G26" i="18"/>
  <c r="E26" i="18"/>
  <c r="H26" i="16"/>
  <c r="G26" i="16"/>
  <c r="E26" i="16"/>
  <c r="H26" i="14"/>
  <c r="G26" i="14"/>
  <c r="E26" i="14"/>
  <c r="H26" i="11"/>
  <c r="G26" i="11"/>
  <c r="E26" i="11"/>
  <c r="H26" i="10"/>
  <c r="G26" i="10"/>
  <c r="E26" i="10"/>
  <c r="H26" i="5"/>
  <c r="G26" i="5"/>
  <c r="E26" i="5"/>
  <c r="E6" i="41"/>
  <c r="G6" i="41"/>
  <c r="H6" i="41"/>
  <c r="G7" i="41"/>
  <c r="H7" i="41"/>
  <c r="G8" i="41"/>
  <c r="H8" i="41"/>
  <c r="E97" i="41"/>
  <c r="G97" i="41"/>
  <c r="H97" i="41"/>
  <c r="E13" i="5"/>
  <c r="G13" i="5"/>
  <c r="E106" i="23"/>
  <c r="G106" i="23"/>
  <c r="E7" i="33"/>
  <c r="G7" i="33"/>
  <c r="H13" i="35"/>
  <c r="I13" i="35" s="1"/>
  <c r="E8" i="5"/>
  <c r="E9" i="10"/>
  <c r="E8" i="11"/>
  <c r="G8" i="5"/>
  <c r="G8" i="37"/>
  <c r="G9" i="10"/>
  <c r="G8" i="11"/>
  <c r="H6" i="35"/>
  <c r="I6" i="35" s="1"/>
  <c r="E35" i="33"/>
  <c r="G35" i="33"/>
  <c r="H35" i="33"/>
  <c r="E34" i="33"/>
  <c r="G34" i="33"/>
  <c r="H34" i="33"/>
  <c r="E33" i="33"/>
  <c r="G33" i="33"/>
  <c r="H33" i="33"/>
  <c r="E32" i="33"/>
  <c r="G32" i="33"/>
  <c r="H32" i="33"/>
  <c r="E31" i="33"/>
  <c r="G31" i="33"/>
  <c r="H31" i="33"/>
  <c r="E30" i="33"/>
  <c r="G30" i="33"/>
  <c r="H30" i="33"/>
  <c r="E25" i="33"/>
  <c r="G25" i="33"/>
  <c r="H25" i="33"/>
  <c r="E24" i="33"/>
  <c r="G24" i="33"/>
  <c r="H24" i="33"/>
  <c r="E23" i="33"/>
  <c r="G23" i="33"/>
  <c r="H23" i="33"/>
  <c r="E22" i="33"/>
  <c r="G22" i="33"/>
  <c r="H22" i="33"/>
  <c r="E21" i="33"/>
  <c r="G21" i="33"/>
  <c r="H21" i="33"/>
  <c r="E20" i="33"/>
  <c r="G20" i="33"/>
  <c r="H20" i="33"/>
  <c r="E19" i="33"/>
  <c r="G19" i="33"/>
  <c r="H19" i="33"/>
  <c r="E18" i="33"/>
  <c r="G18" i="33"/>
  <c r="H18" i="33"/>
  <c r="E17" i="33"/>
  <c r="G17" i="33"/>
  <c r="H17" i="33"/>
  <c r="E16" i="33"/>
  <c r="G16" i="33"/>
  <c r="H16" i="33"/>
  <c r="E15" i="33"/>
  <c r="G15" i="33"/>
  <c r="H15" i="33"/>
  <c r="E14" i="33"/>
  <c r="G14" i="33"/>
  <c r="H14" i="33"/>
  <c r="E13" i="33"/>
  <c r="G13" i="33"/>
  <c r="H13" i="33"/>
  <c r="E12" i="33"/>
  <c r="G12" i="33"/>
  <c r="H12" i="33"/>
  <c r="E11" i="33"/>
  <c r="G11" i="33"/>
  <c r="H11" i="33"/>
  <c r="E10" i="33"/>
  <c r="G10" i="33"/>
  <c r="H10" i="33"/>
  <c r="E9" i="33"/>
  <c r="G9" i="33"/>
  <c r="H9" i="33"/>
  <c r="E8" i="33"/>
  <c r="G8" i="33"/>
  <c r="H8" i="33"/>
  <c r="H7" i="33"/>
  <c r="E35" i="32"/>
  <c r="G35" i="32"/>
  <c r="H35" i="32"/>
  <c r="E34" i="32"/>
  <c r="G34" i="32"/>
  <c r="H34" i="32"/>
  <c r="E33" i="32"/>
  <c r="G33" i="32"/>
  <c r="H33" i="32"/>
  <c r="E32" i="32"/>
  <c r="G32" i="32"/>
  <c r="H32" i="32"/>
  <c r="E15" i="32"/>
  <c r="G15" i="32"/>
  <c r="H15" i="32"/>
  <c r="E14" i="32"/>
  <c r="G14" i="32"/>
  <c r="H14" i="32"/>
  <c r="E8" i="32"/>
  <c r="G8" i="32"/>
  <c r="H8" i="32"/>
  <c r="E7" i="32"/>
  <c r="G7" i="32"/>
  <c r="H7" i="32"/>
  <c r="E66" i="31"/>
  <c r="G66" i="31"/>
  <c r="H66" i="31"/>
  <c r="E21" i="31"/>
  <c r="G21" i="31"/>
  <c r="H21" i="31"/>
  <c r="E43" i="29"/>
  <c r="G43" i="29"/>
  <c r="H43" i="29"/>
  <c r="E19" i="29"/>
  <c r="G19" i="29"/>
  <c r="H19" i="29"/>
  <c r="E8" i="29"/>
  <c r="G8" i="29"/>
  <c r="H8" i="29"/>
  <c r="E7" i="29"/>
  <c r="G7" i="29"/>
  <c r="H7" i="29"/>
  <c r="E8" i="26"/>
  <c r="G8" i="26"/>
  <c r="H8" i="26"/>
  <c r="E7" i="26"/>
  <c r="G7" i="26"/>
  <c r="H7" i="26"/>
  <c r="E8" i="25"/>
  <c r="G8" i="25"/>
  <c r="H8" i="25"/>
  <c r="E94" i="24"/>
  <c r="G94" i="24"/>
  <c r="H94" i="24"/>
  <c r="E90" i="24"/>
  <c r="G90" i="24"/>
  <c r="H90" i="24"/>
  <c r="E53" i="24"/>
  <c r="G53" i="24"/>
  <c r="H53" i="24"/>
  <c r="E30" i="24"/>
  <c r="G30" i="24"/>
  <c r="H30" i="24"/>
  <c r="E29" i="24"/>
  <c r="G29" i="24"/>
  <c r="H29" i="24"/>
  <c r="E14" i="24"/>
  <c r="G14" i="24"/>
  <c r="H14" i="24"/>
  <c r="E8" i="24"/>
  <c r="G8" i="24"/>
  <c r="H8" i="24"/>
  <c r="E7" i="24"/>
  <c r="G7" i="24"/>
  <c r="H7" i="24"/>
  <c r="E39" i="23"/>
  <c r="G39" i="23"/>
  <c r="H39" i="23"/>
  <c r="E38" i="23"/>
  <c r="G38" i="23"/>
  <c r="H38" i="23"/>
  <c r="E107" i="23"/>
  <c r="G107" i="23"/>
  <c r="H107" i="23"/>
  <c r="H106" i="23"/>
  <c r="E35" i="22"/>
  <c r="G35" i="22"/>
  <c r="H35" i="22"/>
  <c r="E25" i="22"/>
  <c r="G25" i="22"/>
  <c r="H25" i="22"/>
  <c r="E24" i="22"/>
  <c r="G24" i="22"/>
  <c r="H24" i="22"/>
  <c r="E23" i="22"/>
  <c r="G23" i="22"/>
  <c r="H23" i="22"/>
  <c r="E22" i="22"/>
  <c r="G22" i="22"/>
  <c r="H22" i="22"/>
  <c r="E21" i="22"/>
  <c r="G21" i="22"/>
  <c r="H21" i="22"/>
  <c r="E20" i="22"/>
  <c r="G20" i="22"/>
  <c r="I20" i="22" s="1"/>
  <c r="H20" i="22"/>
  <c r="E19" i="22"/>
  <c r="G19" i="22"/>
  <c r="H19" i="22"/>
  <c r="E18" i="22"/>
  <c r="I18" i="22" s="1"/>
  <c r="G18" i="22"/>
  <c r="H18" i="22"/>
  <c r="E17" i="22"/>
  <c r="G17" i="22"/>
  <c r="H17" i="22"/>
  <c r="E16" i="22"/>
  <c r="G16" i="22"/>
  <c r="H16" i="22"/>
  <c r="E15" i="22"/>
  <c r="G15" i="22"/>
  <c r="H15" i="22"/>
  <c r="E14" i="22"/>
  <c r="G14" i="22"/>
  <c r="H14" i="22"/>
  <c r="E13" i="22"/>
  <c r="G13" i="22"/>
  <c r="H13" i="22"/>
  <c r="E12" i="22"/>
  <c r="G12" i="22"/>
  <c r="H12" i="22"/>
  <c r="E11" i="22"/>
  <c r="G11" i="22"/>
  <c r="H11" i="22"/>
  <c r="E10" i="22"/>
  <c r="I10" i="22" s="1"/>
  <c r="G10" i="22"/>
  <c r="H10" i="22"/>
  <c r="E9" i="22"/>
  <c r="G9" i="22"/>
  <c r="H9" i="22"/>
  <c r="E8" i="22"/>
  <c r="G8" i="22"/>
  <c r="I8" i="22" s="1"/>
  <c r="H8" i="22"/>
  <c r="E7" i="22"/>
  <c r="G7" i="22"/>
  <c r="H7" i="22"/>
  <c r="E97" i="21"/>
  <c r="G97" i="21"/>
  <c r="H97" i="21"/>
  <c r="E18" i="21"/>
  <c r="G18" i="21"/>
  <c r="H18" i="21"/>
  <c r="E8" i="21"/>
  <c r="G8" i="21"/>
  <c r="H8" i="21"/>
  <c r="E7" i="21"/>
  <c r="G7" i="21"/>
  <c r="H7" i="21"/>
  <c r="E35" i="20"/>
  <c r="G35" i="20"/>
  <c r="I35" i="20" s="1"/>
  <c r="H35" i="20"/>
  <c r="E34" i="20"/>
  <c r="G34" i="20"/>
  <c r="H34" i="20"/>
  <c r="E33" i="20"/>
  <c r="G33" i="20"/>
  <c r="H33" i="20"/>
  <c r="E32" i="20"/>
  <c r="G32" i="20"/>
  <c r="H32" i="20"/>
  <c r="E31" i="20"/>
  <c r="G31" i="20"/>
  <c r="H31" i="20"/>
  <c r="E30" i="20"/>
  <c r="G30" i="20"/>
  <c r="I30" i="20" s="1"/>
  <c r="H30" i="20"/>
  <c r="E25" i="20"/>
  <c r="I25" i="20" s="1"/>
  <c r="G25" i="20"/>
  <c r="H25" i="20"/>
  <c r="E24" i="20"/>
  <c r="G24" i="20"/>
  <c r="H24" i="20"/>
  <c r="E23" i="20"/>
  <c r="I23" i="20" s="1"/>
  <c r="G23" i="20"/>
  <c r="H23" i="20"/>
  <c r="E22" i="20"/>
  <c r="G22" i="20"/>
  <c r="H22" i="20"/>
  <c r="E21" i="20"/>
  <c r="G21" i="20"/>
  <c r="H21" i="20"/>
  <c r="E20" i="20"/>
  <c r="G20" i="20"/>
  <c r="H20" i="20"/>
  <c r="E19" i="20"/>
  <c r="I19" i="20" s="1"/>
  <c r="G19" i="20"/>
  <c r="H19" i="20"/>
  <c r="E18" i="20"/>
  <c r="G18" i="20"/>
  <c r="H18" i="20"/>
  <c r="E17" i="20"/>
  <c r="G17" i="20"/>
  <c r="H17" i="20"/>
  <c r="E16" i="20"/>
  <c r="G16" i="20"/>
  <c r="I16" i="20" s="1"/>
  <c r="H16" i="20"/>
  <c r="E15" i="20"/>
  <c r="I15" i="20" s="1"/>
  <c r="G15" i="20"/>
  <c r="H15" i="20"/>
  <c r="E14" i="20"/>
  <c r="G14" i="20"/>
  <c r="I14" i="20" s="1"/>
  <c r="H14" i="20"/>
  <c r="E13" i="20"/>
  <c r="G13" i="20"/>
  <c r="H13" i="20"/>
  <c r="E12" i="20"/>
  <c r="I12" i="20" s="1"/>
  <c r="G12" i="20"/>
  <c r="H12" i="20"/>
  <c r="E11" i="20"/>
  <c r="I11" i="20" s="1"/>
  <c r="G11" i="20"/>
  <c r="H11" i="20"/>
  <c r="E10" i="20"/>
  <c r="G10" i="20"/>
  <c r="H10" i="20"/>
  <c r="E9" i="20"/>
  <c r="G9" i="20"/>
  <c r="H9" i="20"/>
  <c r="E8" i="20"/>
  <c r="G8" i="20"/>
  <c r="H8" i="20"/>
  <c r="E7" i="20"/>
  <c r="I7" i="20" s="1"/>
  <c r="G7" i="20"/>
  <c r="H7" i="20"/>
  <c r="E35" i="19"/>
  <c r="G35" i="19"/>
  <c r="H35" i="19"/>
  <c r="E34" i="19"/>
  <c r="G34" i="19"/>
  <c r="H34" i="19"/>
  <c r="E33" i="19"/>
  <c r="G33" i="19"/>
  <c r="H33" i="19"/>
  <c r="E35" i="18"/>
  <c r="G35" i="18"/>
  <c r="H35" i="18"/>
  <c r="E34" i="18"/>
  <c r="I34" i="18" s="1"/>
  <c r="G34" i="18"/>
  <c r="H34" i="18"/>
  <c r="E33" i="18"/>
  <c r="G33" i="18"/>
  <c r="H33" i="18"/>
  <c r="E32" i="18"/>
  <c r="G32" i="18"/>
  <c r="H32" i="18"/>
  <c r="E31" i="18"/>
  <c r="G31" i="18"/>
  <c r="H31" i="18"/>
  <c r="E30" i="18"/>
  <c r="G30" i="18"/>
  <c r="H30" i="18"/>
  <c r="E25" i="18"/>
  <c r="G25" i="18"/>
  <c r="H25" i="18"/>
  <c r="E24" i="18"/>
  <c r="G24" i="18"/>
  <c r="H24" i="18"/>
  <c r="E23" i="18"/>
  <c r="G23" i="18"/>
  <c r="H23" i="18"/>
  <c r="E22" i="18"/>
  <c r="I22" i="18" s="1"/>
  <c r="G22" i="18"/>
  <c r="H22" i="18"/>
  <c r="E21" i="18"/>
  <c r="G21" i="18"/>
  <c r="H21" i="18"/>
  <c r="E20" i="18"/>
  <c r="G20" i="18"/>
  <c r="I20" i="18" s="1"/>
  <c r="H20" i="18"/>
  <c r="E19" i="18"/>
  <c r="G19" i="18"/>
  <c r="H19" i="18"/>
  <c r="E18" i="18"/>
  <c r="G18" i="18"/>
  <c r="H18" i="18"/>
  <c r="E17" i="18"/>
  <c r="G17" i="18"/>
  <c r="H17" i="18"/>
  <c r="E16" i="18"/>
  <c r="G16" i="18"/>
  <c r="H16" i="18"/>
  <c r="E15" i="18"/>
  <c r="G15" i="18"/>
  <c r="H15" i="18"/>
  <c r="E14" i="18"/>
  <c r="I14" i="18" s="1"/>
  <c r="G14" i="18"/>
  <c r="H14" i="18"/>
  <c r="E13" i="18"/>
  <c r="G13" i="18"/>
  <c r="H13" i="18"/>
  <c r="E12" i="18"/>
  <c r="G12" i="18"/>
  <c r="H12" i="18"/>
  <c r="E11" i="18"/>
  <c r="G11" i="18"/>
  <c r="H11" i="18"/>
  <c r="E10" i="18"/>
  <c r="G10" i="18"/>
  <c r="H10" i="18"/>
  <c r="E9" i="18"/>
  <c r="G9" i="18"/>
  <c r="H9" i="18"/>
  <c r="E8" i="18"/>
  <c r="G8" i="18"/>
  <c r="H8" i="18"/>
  <c r="E7" i="18"/>
  <c r="G7" i="18"/>
  <c r="H7" i="18"/>
  <c r="E66" i="17"/>
  <c r="G66" i="17"/>
  <c r="H66" i="17"/>
  <c r="E46" i="17"/>
  <c r="G46" i="17"/>
  <c r="H46" i="17"/>
  <c r="E41" i="17"/>
  <c r="G41" i="17"/>
  <c r="H41" i="17"/>
  <c r="E24" i="17"/>
  <c r="G24" i="17"/>
  <c r="H24" i="17"/>
  <c r="E23" i="17"/>
  <c r="G23" i="17"/>
  <c r="H23" i="17"/>
  <c r="E22" i="17"/>
  <c r="G22" i="17"/>
  <c r="H22" i="17"/>
  <c r="E35" i="16"/>
  <c r="G35" i="16"/>
  <c r="H35" i="16"/>
  <c r="E34" i="16"/>
  <c r="G34" i="16"/>
  <c r="H34" i="16"/>
  <c r="E33" i="16"/>
  <c r="G33" i="16"/>
  <c r="H33" i="16"/>
  <c r="E32" i="16"/>
  <c r="G32" i="16"/>
  <c r="H32" i="16"/>
  <c r="E31" i="16"/>
  <c r="G31" i="16"/>
  <c r="H31" i="16"/>
  <c r="E30" i="16"/>
  <c r="G30" i="16"/>
  <c r="H30" i="16"/>
  <c r="E25" i="16"/>
  <c r="G25" i="16"/>
  <c r="H25" i="16"/>
  <c r="E24" i="16"/>
  <c r="G24" i="16"/>
  <c r="H24" i="16"/>
  <c r="E23" i="16"/>
  <c r="G23" i="16"/>
  <c r="H23" i="16"/>
  <c r="E22" i="16"/>
  <c r="G22" i="16"/>
  <c r="H22" i="16"/>
  <c r="E21" i="16"/>
  <c r="G21" i="16"/>
  <c r="H21" i="16"/>
  <c r="E20" i="16"/>
  <c r="G20" i="16"/>
  <c r="H20" i="16"/>
  <c r="E19" i="16"/>
  <c r="G19" i="16"/>
  <c r="H19" i="16"/>
  <c r="E18" i="16"/>
  <c r="G18" i="16"/>
  <c r="H18" i="16"/>
  <c r="E17" i="16"/>
  <c r="G17" i="16"/>
  <c r="H17" i="16"/>
  <c r="E16" i="16"/>
  <c r="G16" i="16"/>
  <c r="H16" i="16"/>
  <c r="E15" i="16"/>
  <c r="G15" i="16"/>
  <c r="H15" i="16"/>
  <c r="E14" i="16"/>
  <c r="G14" i="16"/>
  <c r="H14" i="16"/>
  <c r="E13" i="16"/>
  <c r="G13" i="16"/>
  <c r="H13" i="16"/>
  <c r="E12" i="16"/>
  <c r="G12" i="16"/>
  <c r="H12" i="16"/>
  <c r="E11" i="16"/>
  <c r="G11" i="16"/>
  <c r="H11" i="16"/>
  <c r="E10" i="16"/>
  <c r="G10" i="16"/>
  <c r="H10" i="16"/>
  <c r="E9" i="16"/>
  <c r="G9" i="16"/>
  <c r="H9" i="16"/>
  <c r="E8" i="16"/>
  <c r="G8" i="16"/>
  <c r="H8" i="16"/>
  <c r="E7" i="16"/>
  <c r="G7" i="16"/>
  <c r="H7" i="16"/>
  <c r="E66" i="15"/>
  <c r="G66" i="15"/>
  <c r="H66" i="15"/>
  <c r="E65" i="15"/>
  <c r="G65" i="15"/>
  <c r="H65" i="15"/>
  <c r="E64" i="15"/>
  <c r="G64" i="15"/>
  <c r="H64" i="15"/>
  <c r="E63" i="15"/>
  <c r="G63" i="15"/>
  <c r="H63" i="15"/>
  <c r="E62" i="15"/>
  <c r="G62" i="15"/>
  <c r="H62" i="15"/>
  <c r="E61" i="15"/>
  <c r="G61" i="15"/>
  <c r="H61" i="15"/>
  <c r="E53" i="15"/>
  <c r="G53" i="15"/>
  <c r="H53" i="15"/>
  <c r="E52" i="15"/>
  <c r="G52" i="15"/>
  <c r="H52" i="15"/>
  <c r="E51" i="15"/>
  <c r="G51" i="15"/>
  <c r="H51" i="15"/>
  <c r="E35" i="15"/>
  <c r="G35" i="15"/>
  <c r="H35" i="15"/>
  <c r="E35" i="14"/>
  <c r="G35" i="14"/>
  <c r="H35" i="14"/>
  <c r="E34" i="14"/>
  <c r="G34" i="14"/>
  <c r="H34" i="14"/>
  <c r="E33" i="14"/>
  <c r="G33" i="14"/>
  <c r="H33" i="14"/>
  <c r="E32" i="14"/>
  <c r="G32" i="14"/>
  <c r="H32" i="14"/>
  <c r="E31" i="14"/>
  <c r="G31" i="14"/>
  <c r="H31" i="14"/>
  <c r="E30" i="14"/>
  <c r="G30" i="14"/>
  <c r="H30" i="14"/>
  <c r="E25" i="14"/>
  <c r="G25" i="14"/>
  <c r="H25" i="14"/>
  <c r="E24" i="14"/>
  <c r="G24" i="14"/>
  <c r="H24" i="14"/>
  <c r="E23" i="14"/>
  <c r="G23" i="14"/>
  <c r="H23" i="14"/>
  <c r="E22" i="14"/>
  <c r="G22" i="14"/>
  <c r="H22" i="14"/>
  <c r="E21" i="14"/>
  <c r="G21" i="14"/>
  <c r="H21" i="14"/>
  <c r="E20" i="14"/>
  <c r="G20" i="14"/>
  <c r="H20" i="14"/>
  <c r="E19" i="14"/>
  <c r="G19" i="14"/>
  <c r="H19" i="14"/>
  <c r="E18" i="14"/>
  <c r="G18" i="14"/>
  <c r="H18" i="14"/>
  <c r="E17" i="14"/>
  <c r="G17" i="14"/>
  <c r="H17" i="14"/>
  <c r="E16" i="14"/>
  <c r="G16" i="14"/>
  <c r="H16" i="14"/>
  <c r="E15" i="14"/>
  <c r="G15" i="14"/>
  <c r="H15" i="14"/>
  <c r="E14" i="14"/>
  <c r="G14" i="14"/>
  <c r="H14" i="14"/>
  <c r="E13" i="14"/>
  <c r="G13" i="14"/>
  <c r="H13" i="14"/>
  <c r="E12" i="14"/>
  <c r="G12" i="14"/>
  <c r="H12" i="14"/>
  <c r="E11" i="14"/>
  <c r="G11" i="14"/>
  <c r="H11" i="14"/>
  <c r="E10" i="14"/>
  <c r="G10" i="14"/>
  <c r="H10" i="14"/>
  <c r="E9" i="14"/>
  <c r="G9" i="14"/>
  <c r="H9" i="14"/>
  <c r="E8" i="14"/>
  <c r="G8" i="14"/>
  <c r="H8" i="14"/>
  <c r="E7" i="14"/>
  <c r="G7" i="14"/>
  <c r="H7" i="14"/>
  <c r="E35" i="13"/>
  <c r="G35" i="13"/>
  <c r="H35" i="13"/>
  <c r="E34" i="13"/>
  <c r="G34" i="13"/>
  <c r="H34" i="13"/>
  <c r="E33" i="13"/>
  <c r="G33" i="13"/>
  <c r="H33" i="13"/>
  <c r="H20" i="13"/>
  <c r="H8" i="13"/>
  <c r="E66" i="12"/>
  <c r="G66" i="12"/>
  <c r="H66" i="12"/>
  <c r="E65" i="12"/>
  <c r="G65" i="12"/>
  <c r="H65" i="12"/>
  <c r="E64" i="12"/>
  <c r="G64" i="12"/>
  <c r="H64" i="12"/>
  <c r="E40" i="12"/>
  <c r="G40" i="12"/>
  <c r="H40" i="12"/>
  <c r="E35" i="11"/>
  <c r="G35" i="11"/>
  <c r="H35" i="11"/>
  <c r="E34" i="11"/>
  <c r="G34" i="11"/>
  <c r="H34" i="11"/>
  <c r="E33" i="11"/>
  <c r="G33" i="11"/>
  <c r="H33" i="11"/>
  <c r="E32" i="11"/>
  <c r="G32" i="11"/>
  <c r="H32" i="11"/>
  <c r="E31" i="11"/>
  <c r="G31" i="11"/>
  <c r="H31" i="11"/>
  <c r="E30" i="11"/>
  <c r="G30" i="11"/>
  <c r="H30" i="11"/>
  <c r="E25" i="11"/>
  <c r="G25" i="11"/>
  <c r="H25" i="11"/>
  <c r="E24" i="11"/>
  <c r="G24" i="11"/>
  <c r="H24" i="11"/>
  <c r="E23" i="11"/>
  <c r="G23" i="11"/>
  <c r="H23" i="11"/>
  <c r="E22" i="11"/>
  <c r="G22" i="11"/>
  <c r="H22" i="11"/>
  <c r="E21" i="11"/>
  <c r="G21" i="11"/>
  <c r="H21" i="11"/>
  <c r="E20" i="11"/>
  <c r="G20" i="11"/>
  <c r="H20" i="11"/>
  <c r="E19" i="11"/>
  <c r="G19" i="11"/>
  <c r="H19" i="11"/>
  <c r="E18" i="11"/>
  <c r="G18" i="11"/>
  <c r="H18" i="11"/>
  <c r="E17" i="11"/>
  <c r="G17" i="11"/>
  <c r="H17" i="11"/>
  <c r="E16" i="11"/>
  <c r="G16" i="11"/>
  <c r="H16" i="11"/>
  <c r="E15" i="11"/>
  <c r="G15" i="11"/>
  <c r="H15" i="11"/>
  <c r="E14" i="11"/>
  <c r="G14" i="11"/>
  <c r="H14" i="11"/>
  <c r="E13" i="11"/>
  <c r="G13" i="11"/>
  <c r="H13" i="11"/>
  <c r="E12" i="11"/>
  <c r="G12" i="11"/>
  <c r="H12" i="11"/>
  <c r="E11" i="11"/>
  <c r="G11" i="11"/>
  <c r="H11" i="11"/>
  <c r="E10" i="11"/>
  <c r="G10" i="11"/>
  <c r="H10" i="11"/>
  <c r="E9" i="11"/>
  <c r="G9" i="11"/>
  <c r="H9" i="11"/>
  <c r="H8" i="11"/>
  <c r="E7" i="11"/>
  <c r="G7" i="11"/>
  <c r="H7" i="11"/>
  <c r="E35" i="10"/>
  <c r="G35" i="10"/>
  <c r="H35" i="10"/>
  <c r="E34" i="10"/>
  <c r="G34" i="10"/>
  <c r="I34" i="10" s="1"/>
  <c r="H34" i="10"/>
  <c r="E33" i="10"/>
  <c r="G33" i="10"/>
  <c r="H33" i="10"/>
  <c r="E32" i="10"/>
  <c r="G32" i="10"/>
  <c r="H32" i="10"/>
  <c r="E31" i="10"/>
  <c r="G31" i="10"/>
  <c r="H31" i="10"/>
  <c r="E30" i="10"/>
  <c r="G30" i="10"/>
  <c r="I30" i="10" s="1"/>
  <c r="H30" i="10"/>
  <c r="E25" i="10"/>
  <c r="I25" i="10" s="1"/>
  <c r="G25" i="10"/>
  <c r="H25" i="10"/>
  <c r="E24" i="10"/>
  <c r="G24" i="10"/>
  <c r="H24" i="10"/>
  <c r="E23" i="10"/>
  <c r="G23" i="10"/>
  <c r="H23" i="10"/>
  <c r="E22" i="10"/>
  <c r="G22" i="10"/>
  <c r="I22" i="10" s="1"/>
  <c r="H22" i="10"/>
  <c r="E21" i="10"/>
  <c r="G21" i="10"/>
  <c r="H21" i="10"/>
  <c r="E20" i="10"/>
  <c r="G20" i="10"/>
  <c r="H20" i="10"/>
  <c r="E19" i="10"/>
  <c r="G19" i="10"/>
  <c r="H19" i="10"/>
  <c r="E18" i="10"/>
  <c r="G18" i="10"/>
  <c r="I18" i="10" s="1"/>
  <c r="H18" i="10"/>
  <c r="E17" i="10"/>
  <c r="I17" i="10" s="1"/>
  <c r="G17" i="10"/>
  <c r="H17" i="10"/>
  <c r="E16" i="10"/>
  <c r="G16" i="10"/>
  <c r="H16" i="10"/>
  <c r="E15" i="10"/>
  <c r="G15" i="10"/>
  <c r="H15" i="10"/>
  <c r="E14" i="10"/>
  <c r="G14" i="10"/>
  <c r="I14" i="10" s="1"/>
  <c r="H14" i="10"/>
  <c r="E13" i="10"/>
  <c r="G13" i="10"/>
  <c r="H13" i="10"/>
  <c r="E12" i="10"/>
  <c r="G12" i="10"/>
  <c r="H12" i="10"/>
  <c r="E11" i="10"/>
  <c r="G11" i="10"/>
  <c r="H11" i="10"/>
  <c r="E10" i="10"/>
  <c r="G10" i="10"/>
  <c r="I10" i="10" s="1"/>
  <c r="H10" i="10"/>
  <c r="H9" i="10"/>
  <c r="E8" i="10"/>
  <c r="G8" i="10"/>
  <c r="I8" i="10" s="1"/>
  <c r="H8" i="10"/>
  <c r="E7" i="10"/>
  <c r="G7" i="10"/>
  <c r="H7" i="10"/>
  <c r="E35" i="9"/>
  <c r="G35" i="9"/>
  <c r="H35" i="9"/>
  <c r="E34" i="9"/>
  <c r="G34" i="9"/>
  <c r="H34" i="9"/>
  <c r="E33" i="9"/>
  <c r="G33" i="9"/>
  <c r="H33" i="9"/>
  <c r="E32" i="9"/>
  <c r="G32" i="9"/>
  <c r="H32" i="9"/>
  <c r="E31" i="9"/>
  <c r="G31" i="9"/>
  <c r="H31" i="9"/>
  <c r="E30" i="9"/>
  <c r="G30" i="9"/>
  <c r="H30" i="9"/>
  <c r="H18" i="9"/>
  <c r="E35" i="8"/>
  <c r="G35" i="8"/>
  <c r="H35" i="8"/>
  <c r="E34" i="8"/>
  <c r="G34" i="8"/>
  <c r="H34" i="8"/>
  <c r="E33" i="8"/>
  <c r="G33" i="8"/>
  <c r="H33" i="8"/>
  <c r="E32" i="8"/>
  <c r="G32" i="8"/>
  <c r="H32" i="8"/>
  <c r="E31" i="8"/>
  <c r="G31" i="8"/>
  <c r="H31" i="8"/>
  <c r="E25" i="8"/>
  <c r="G25" i="8"/>
  <c r="H25" i="8"/>
  <c r="E66" i="36"/>
  <c r="G66" i="36"/>
  <c r="H66" i="36"/>
  <c r="H10" i="36"/>
  <c r="H9" i="36"/>
  <c r="H8" i="36"/>
  <c r="E97" i="37"/>
  <c r="G97" i="37"/>
  <c r="H97" i="37"/>
  <c r="E96" i="37"/>
  <c r="G96" i="37"/>
  <c r="H96" i="37"/>
  <c r="E95" i="37"/>
  <c r="G95" i="37"/>
  <c r="H95" i="37"/>
  <c r="H79" i="37"/>
  <c r="H78" i="37"/>
  <c r="H77" i="37"/>
  <c r="H16" i="37"/>
  <c r="H8" i="37"/>
  <c r="G7" i="37"/>
  <c r="H7" i="37"/>
  <c r="E35" i="6"/>
  <c r="G35" i="6"/>
  <c r="H35" i="6"/>
  <c r="E34" i="6"/>
  <c r="G34" i="6"/>
  <c r="H34" i="6"/>
  <c r="E33" i="6"/>
  <c r="G33" i="6"/>
  <c r="H33" i="6"/>
  <c r="E32" i="6"/>
  <c r="I32" i="6" s="1"/>
  <c r="G32" i="6"/>
  <c r="H32" i="6"/>
  <c r="E35" i="5"/>
  <c r="G35" i="5"/>
  <c r="H35" i="5"/>
  <c r="E34" i="5"/>
  <c r="G34" i="5"/>
  <c r="H34" i="5"/>
  <c r="E33" i="5"/>
  <c r="G33" i="5"/>
  <c r="H33" i="5"/>
  <c r="E32" i="5"/>
  <c r="G32" i="5"/>
  <c r="H32" i="5"/>
  <c r="E31" i="5"/>
  <c r="G31" i="5"/>
  <c r="H31" i="5"/>
  <c r="E30" i="5"/>
  <c r="G30" i="5"/>
  <c r="H30" i="5"/>
  <c r="E25" i="5"/>
  <c r="G25" i="5"/>
  <c r="H25" i="5"/>
  <c r="E24" i="5"/>
  <c r="G24" i="5"/>
  <c r="H24" i="5"/>
  <c r="E23" i="5"/>
  <c r="G23" i="5"/>
  <c r="H23" i="5"/>
  <c r="E22" i="5"/>
  <c r="G22" i="5"/>
  <c r="H22" i="5"/>
  <c r="E21" i="5"/>
  <c r="G21" i="5"/>
  <c r="H21" i="5"/>
  <c r="E20" i="5"/>
  <c r="G20" i="5"/>
  <c r="H20" i="5"/>
  <c r="E19" i="5"/>
  <c r="G19" i="5"/>
  <c r="H19" i="5"/>
  <c r="E18" i="5"/>
  <c r="G18" i="5"/>
  <c r="H18" i="5"/>
  <c r="E17" i="5"/>
  <c r="G17" i="5"/>
  <c r="H17" i="5"/>
  <c r="E16" i="5"/>
  <c r="G16" i="5"/>
  <c r="H16" i="5"/>
  <c r="E15" i="5"/>
  <c r="G15" i="5"/>
  <c r="H15" i="5"/>
  <c r="E14" i="5"/>
  <c r="G14" i="5"/>
  <c r="H14" i="5"/>
  <c r="H13" i="5"/>
  <c r="E12" i="5"/>
  <c r="G12" i="5"/>
  <c r="H12" i="5"/>
  <c r="E11" i="5"/>
  <c r="G11" i="5"/>
  <c r="H11" i="5"/>
  <c r="E10" i="5"/>
  <c r="G10" i="5"/>
  <c r="H10" i="5"/>
  <c r="E9" i="5"/>
  <c r="G9" i="5"/>
  <c r="H9" i="5"/>
  <c r="H8" i="5"/>
  <c r="E7" i="5"/>
  <c r="G7" i="5"/>
  <c r="H7" i="5"/>
  <c r="E6" i="5"/>
  <c r="G6" i="5"/>
  <c r="H6" i="5"/>
  <c r="E6" i="6"/>
  <c r="G6" i="6"/>
  <c r="G27" i="6" s="1"/>
  <c r="G36" i="6" s="1"/>
  <c r="I36" i="6" s="1"/>
  <c r="H6" i="6"/>
  <c r="E6" i="37"/>
  <c r="G6" i="37"/>
  <c r="H6" i="37"/>
  <c r="E6" i="36"/>
  <c r="G6" i="36"/>
  <c r="H6" i="36"/>
  <c r="E6" i="8"/>
  <c r="E36" i="8" s="1"/>
  <c r="G6" i="8"/>
  <c r="G26" i="8" s="1"/>
  <c r="G36" i="8" s="1"/>
  <c r="H6" i="8"/>
  <c r="E6" i="9"/>
  <c r="G6" i="9"/>
  <c r="H6" i="9"/>
  <c r="E6" i="10"/>
  <c r="G6" i="10"/>
  <c r="H6" i="10"/>
  <c r="E6" i="11"/>
  <c r="G6" i="11"/>
  <c r="H6" i="11"/>
  <c r="E6" i="12"/>
  <c r="E37" i="12" s="1"/>
  <c r="G6" i="12"/>
  <c r="G33" i="12" s="1"/>
  <c r="G37" i="12" s="1"/>
  <c r="H6" i="12"/>
  <c r="E6" i="13"/>
  <c r="G6" i="13"/>
  <c r="H6" i="13"/>
  <c r="E6" i="14"/>
  <c r="G6" i="14"/>
  <c r="H6" i="14"/>
  <c r="E6" i="15"/>
  <c r="G6" i="15"/>
  <c r="H6" i="15"/>
  <c r="E6" i="16"/>
  <c r="G6" i="16"/>
  <c r="H6" i="16"/>
  <c r="E6" i="17"/>
  <c r="E21" i="17" s="1"/>
  <c r="G6" i="17"/>
  <c r="G17" i="17" s="1"/>
  <c r="H6" i="17"/>
  <c r="E6" i="18"/>
  <c r="G6" i="18"/>
  <c r="H6" i="18"/>
  <c r="E6" i="19"/>
  <c r="G6" i="19"/>
  <c r="H6" i="19"/>
  <c r="E6" i="20"/>
  <c r="G6" i="20"/>
  <c r="H6" i="20"/>
  <c r="E6" i="21"/>
  <c r="G6" i="21"/>
  <c r="H6" i="21"/>
  <c r="E6" i="22"/>
  <c r="G6" i="22"/>
  <c r="H6" i="22"/>
  <c r="E6" i="23"/>
  <c r="G6" i="23"/>
  <c r="H6" i="23"/>
  <c r="E6" i="24"/>
  <c r="G6" i="24"/>
  <c r="H6" i="24"/>
  <c r="E6" i="25"/>
  <c r="G6" i="25"/>
  <c r="H6" i="25"/>
  <c r="E6" i="26"/>
  <c r="G6" i="26"/>
  <c r="H6" i="26"/>
  <c r="E6" i="27"/>
  <c r="E58" i="27" s="1"/>
  <c r="G6" i="27"/>
  <c r="G50" i="27" s="1"/>
  <c r="G52" i="27" s="1"/>
  <c r="G54" i="27" s="1"/>
  <c r="G58" i="27" s="1"/>
  <c r="H6" i="27"/>
  <c r="E6" i="28"/>
  <c r="E87" i="28" s="1"/>
  <c r="G6" i="28"/>
  <c r="G79" i="28" s="1"/>
  <c r="H6" i="28"/>
  <c r="E6" i="29"/>
  <c r="G6" i="29"/>
  <c r="H6" i="29"/>
  <c r="E6" i="31"/>
  <c r="G6" i="31"/>
  <c r="H6" i="31"/>
  <c r="E6" i="32"/>
  <c r="G6" i="32"/>
  <c r="G11" i="32" s="1"/>
  <c r="G36" i="32" s="1"/>
  <c r="H6" i="32"/>
  <c r="E6" i="33"/>
  <c r="G6" i="33"/>
  <c r="H6" i="33"/>
  <c r="E6" i="34"/>
  <c r="G6" i="34"/>
  <c r="H6" i="34"/>
  <c r="G6" i="35"/>
  <c r="G36" i="35" s="1"/>
  <c r="E6" i="35"/>
  <c r="E36" i="35" s="1"/>
  <c r="B22" i="3"/>
  <c r="B18" i="3"/>
  <c r="B13" i="3"/>
  <c r="B12" i="3"/>
  <c r="B11" i="3"/>
  <c r="B9" i="3"/>
  <c r="B8" i="3"/>
  <c r="B7" i="3"/>
  <c r="B6" i="3"/>
  <c r="B5" i="3"/>
  <c r="B4" i="3"/>
  <c r="I16" i="18"/>
  <c r="I22" i="20"/>
  <c r="I9" i="18"/>
  <c r="I31" i="20"/>
  <c r="I25" i="22"/>
  <c r="I24" i="20"/>
  <c r="I14" i="22"/>
  <c r="G23" i="26" l="1"/>
  <c r="G25" i="26" s="1"/>
  <c r="G27" i="26" s="1"/>
  <c r="G31" i="26" s="1"/>
  <c r="E31" i="26"/>
  <c r="E34" i="26" s="1"/>
  <c r="E36" i="32"/>
  <c r="E60" i="4" s="1"/>
  <c r="E67" i="31"/>
  <c r="G48" i="31"/>
  <c r="G67" i="31" s="1"/>
  <c r="E23" i="25"/>
  <c r="E26" i="25" s="1"/>
  <c r="E36" i="25" s="1"/>
  <c r="E50" i="4" s="1"/>
  <c r="G15" i="25"/>
  <c r="G17" i="25" s="1"/>
  <c r="G19" i="25" s="1"/>
  <c r="G23" i="25" s="1"/>
  <c r="G26" i="25" s="1"/>
  <c r="E128" i="23"/>
  <c r="E132" i="23" s="1"/>
  <c r="E160" i="23" s="1"/>
  <c r="E47" i="4" s="1"/>
  <c r="G68" i="41"/>
  <c r="G69" i="41" s="1"/>
  <c r="G71" i="41" s="1"/>
  <c r="G75" i="41" s="1"/>
  <c r="E75" i="41"/>
  <c r="I6" i="41"/>
  <c r="I8" i="36"/>
  <c r="I77" i="37"/>
  <c r="E98" i="37"/>
  <c r="E7" i="4" s="1"/>
  <c r="I96" i="37"/>
  <c r="I97" i="21"/>
  <c r="G66" i="21"/>
  <c r="G98" i="21" s="1"/>
  <c r="E98" i="21"/>
  <c r="E42" i="4" s="1"/>
  <c r="G46" i="29"/>
  <c r="G48" i="29" s="1"/>
  <c r="G50" i="29" s="1"/>
  <c r="G54" i="29" s="1"/>
  <c r="E54" i="29"/>
  <c r="G81" i="28"/>
  <c r="G83" i="28" s="1"/>
  <c r="G87" i="28" s="1"/>
  <c r="E90" i="28"/>
  <c r="E98" i="28" s="1"/>
  <c r="E54" i="4" s="1"/>
  <c r="E61" i="27"/>
  <c r="E67" i="27" s="1"/>
  <c r="E53" i="4" s="1"/>
  <c r="I58" i="27"/>
  <c r="G61" i="27"/>
  <c r="I7" i="26"/>
  <c r="E180" i="24"/>
  <c r="I49" i="4"/>
  <c r="J49" i="4"/>
  <c r="G172" i="24"/>
  <c r="G120" i="23"/>
  <c r="G122" i="23" s="1"/>
  <c r="G124" i="23" s="1"/>
  <c r="G128" i="23" s="1"/>
  <c r="I66" i="17"/>
  <c r="E40" i="17"/>
  <c r="G35" i="17"/>
  <c r="G21" i="17"/>
  <c r="I37" i="12"/>
  <c r="E39" i="12"/>
  <c r="G39" i="12"/>
  <c r="G67" i="12" s="1"/>
  <c r="I36" i="8"/>
  <c r="G56" i="4"/>
  <c r="F55" i="4"/>
  <c r="G55" i="4" s="1"/>
  <c r="I7" i="5"/>
  <c r="I31" i="10"/>
  <c r="I13" i="22"/>
  <c r="I11" i="5"/>
  <c r="I11" i="10"/>
  <c r="I78" i="37"/>
  <c r="I19" i="10"/>
  <c r="I16" i="37"/>
  <c r="I16" i="10"/>
  <c r="I24" i="10"/>
  <c r="I7" i="11"/>
  <c r="I21" i="31"/>
  <c r="I66" i="31"/>
  <c r="I8" i="32"/>
  <c r="I32" i="32"/>
  <c r="I34" i="32"/>
  <c r="I9" i="33"/>
  <c r="I11" i="33"/>
  <c r="I17" i="33"/>
  <c r="I19" i="33"/>
  <c r="I25" i="33"/>
  <c r="I31" i="33"/>
  <c r="I8" i="41"/>
  <c r="I7" i="41"/>
  <c r="I46" i="17"/>
  <c r="I10" i="18"/>
  <c r="I18" i="18"/>
  <c r="I21" i="18"/>
  <c r="I25" i="18"/>
  <c r="I31" i="18"/>
  <c r="I26" i="14"/>
  <c r="I8" i="18"/>
  <c r="I12" i="18"/>
  <c r="I9" i="22"/>
  <c r="I22" i="22"/>
  <c r="I13" i="18"/>
  <c r="I17" i="18"/>
  <c r="I19" i="18"/>
  <c r="I24" i="18"/>
  <c r="I30" i="18"/>
  <c r="I33" i="18"/>
  <c r="I34" i="20"/>
  <c r="I7" i="21"/>
  <c r="I8" i="21"/>
  <c r="I21" i="22"/>
  <c r="I8" i="37"/>
  <c r="I6" i="20"/>
  <c r="I18" i="9"/>
  <c r="I30" i="9"/>
  <c r="I7" i="10"/>
  <c r="I8" i="20"/>
  <c r="I18" i="20"/>
  <c r="I12" i="22"/>
  <c r="I15" i="22"/>
  <c r="I17" i="22"/>
  <c r="F37" i="4"/>
  <c r="I23" i="10"/>
  <c r="I7" i="37"/>
  <c r="I95" i="37"/>
  <c r="I13" i="10"/>
  <c r="I21" i="10"/>
  <c r="I33" i="10"/>
  <c r="I11" i="18"/>
  <c r="I6" i="22"/>
  <c r="I34" i="9"/>
  <c r="I33" i="19"/>
  <c r="I20" i="20"/>
  <c r="I32" i="20"/>
  <c r="I9" i="10"/>
  <c r="I26" i="5"/>
  <c r="I97" i="37"/>
  <c r="I35" i="10"/>
  <c r="I15" i="10"/>
  <c r="I79" i="37"/>
  <c r="I35" i="9"/>
  <c r="I12" i="10"/>
  <c r="I20" i="10"/>
  <c r="I32" i="10"/>
  <c r="I16" i="22"/>
  <c r="I30" i="24"/>
  <c r="I19" i="29"/>
  <c r="I13" i="33"/>
  <c r="I21" i="33"/>
  <c r="I33" i="33"/>
  <c r="E9" i="4"/>
  <c r="I34" i="6"/>
  <c r="I14" i="24"/>
  <c r="I10" i="33"/>
  <c r="I18" i="33"/>
  <c r="I30" i="33"/>
  <c r="E59" i="4"/>
  <c r="G27" i="33"/>
  <c r="G27" i="16"/>
  <c r="G29" i="16" s="1"/>
  <c r="G36" i="16" s="1"/>
  <c r="F26" i="4" s="1"/>
  <c r="I6" i="11"/>
  <c r="I6" i="37"/>
  <c r="I33" i="6"/>
  <c r="I35" i="6"/>
  <c r="F6" i="4"/>
  <c r="E27" i="33"/>
  <c r="E36" i="33" s="1"/>
  <c r="I6" i="29"/>
  <c r="E14" i="4"/>
  <c r="E27" i="5"/>
  <c r="E36" i="5" s="1"/>
  <c r="E5" i="4" s="1"/>
  <c r="I24" i="5"/>
  <c r="I33" i="9"/>
  <c r="I41" i="17"/>
  <c r="I8" i="25"/>
  <c r="I8" i="29"/>
  <c r="I7" i="32"/>
  <c r="I15" i="32"/>
  <c r="I8" i="33"/>
  <c r="I16" i="33"/>
  <c r="I24" i="33"/>
  <c r="I106" i="23"/>
  <c r="F60" i="4"/>
  <c r="E36" i="26"/>
  <c r="E51" i="4" s="1"/>
  <c r="I31" i="9"/>
  <c r="I35" i="19"/>
  <c r="I9" i="20"/>
  <c r="I17" i="20"/>
  <c r="I18" i="21"/>
  <c r="I53" i="24"/>
  <c r="I14" i="33"/>
  <c r="I22" i="33"/>
  <c r="I34" i="33"/>
  <c r="I20" i="5"/>
  <c r="I32" i="5"/>
  <c r="I7" i="22"/>
  <c r="I23" i="22"/>
  <c r="I35" i="22"/>
  <c r="I8" i="24"/>
  <c r="I29" i="24"/>
  <c r="I8" i="26"/>
  <c r="I35" i="32"/>
  <c r="I12" i="33"/>
  <c r="I20" i="33"/>
  <c r="I32" i="33"/>
  <c r="I26" i="20"/>
  <c r="I26" i="33"/>
  <c r="I6" i="14"/>
  <c r="I32" i="9"/>
  <c r="I7" i="29"/>
  <c r="I14" i="32"/>
  <c r="I15" i="33"/>
  <c r="I23" i="33"/>
  <c r="I35" i="33"/>
  <c r="I8" i="11"/>
  <c r="I97" i="41"/>
  <c r="I26" i="10"/>
  <c r="I26" i="18"/>
  <c r="I6" i="12"/>
  <c r="I6" i="28"/>
  <c r="I16" i="5"/>
  <c r="I6" i="34"/>
  <c r="I6" i="17"/>
  <c r="I6" i="15"/>
  <c r="I6" i="13"/>
  <c r="G27" i="10"/>
  <c r="G29" i="10" s="1"/>
  <c r="I29" i="10" s="1"/>
  <c r="I6" i="5"/>
  <c r="I9" i="5"/>
  <c r="I19" i="5"/>
  <c r="I31" i="5"/>
  <c r="I35" i="5"/>
  <c r="I6" i="10"/>
  <c r="I6" i="32"/>
  <c r="I6" i="18"/>
  <c r="E27" i="16"/>
  <c r="E36" i="16" s="1"/>
  <c r="E26" i="4" s="1"/>
  <c r="I6" i="36"/>
  <c r="I14" i="5"/>
  <c r="I18" i="5"/>
  <c r="I22" i="5"/>
  <c r="I30" i="5"/>
  <c r="I34" i="5"/>
  <c r="I10" i="36"/>
  <c r="I32" i="8"/>
  <c r="I35" i="8"/>
  <c r="E37" i="4"/>
  <c r="I15" i="5"/>
  <c r="I23" i="5"/>
  <c r="I25" i="8"/>
  <c r="I33" i="8"/>
  <c r="I11" i="11"/>
  <c r="I15" i="11"/>
  <c r="I19" i="11"/>
  <c r="I23" i="11"/>
  <c r="I31" i="11"/>
  <c r="I35" i="11"/>
  <c r="I65" i="12"/>
  <c r="I33" i="13"/>
  <c r="I8" i="14"/>
  <c r="I12" i="14"/>
  <c r="I16" i="14"/>
  <c r="I20" i="14"/>
  <c r="I8" i="5"/>
  <c r="I17" i="5"/>
  <c r="I21" i="5"/>
  <c r="I25" i="5"/>
  <c r="I33" i="5"/>
  <c r="I31" i="8"/>
  <c r="I34" i="8"/>
  <c r="E27" i="10"/>
  <c r="E36" i="10" s="1"/>
  <c r="E16" i="4" s="1"/>
  <c r="I7" i="18"/>
  <c r="I21" i="20"/>
  <c r="I107" i="23"/>
  <c r="I7" i="24"/>
  <c r="I90" i="24"/>
  <c r="I94" i="24"/>
  <c r="I43" i="29"/>
  <c r="I33" i="32"/>
  <c r="I7" i="33"/>
  <c r="I26" i="11"/>
  <c r="I26" i="16"/>
  <c r="I26" i="22"/>
  <c r="I24" i="14"/>
  <c r="I32" i="14"/>
  <c r="I35" i="15"/>
  <c r="I51" i="15"/>
  <c r="I62" i="15"/>
  <c r="I66" i="15"/>
  <c r="I10" i="16"/>
  <c r="I14" i="16"/>
  <c r="I18" i="16"/>
  <c r="I22" i="16"/>
  <c r="I30" i="16"/>
  <c r="I34" i="16"/>
  <c r="I23" i="17"/>
  <c r="I23" i="18"/>
  <c r="I32" i="18"/>
  <c r="I34" i="19"/>
  <c r="G27" i="20"/>
  <c r="G29" i="20" s="1"/>
  <c r="I29" i="20" s="1"/>
  <c r="I10" i="20"/>
  <c r="I19" i="22"/>
  <c r="I24" i="22"/>
  <c r="I39" i="23"/>
  <c r="I9" i="36"/>
  <c r="I38" i="23"/>
  <c r="G29" i="33"/>
  <c r="I29" i="33" s="1"/>
  <c r="E27" i="22"/>
  <c r="G10" i="3" s="1"/>
  <c r="I6" i="6"/>
  <c r="I6" i="24"/>
  <c r="I6" i="19"/>
  <c r="I6" i="26"/>
  <c r="G27" i="22"/>
  <c r="E27" i="20"/>
  <c r="E36" i="20" s="1"/>
  <c r="E38" i="4" s="1"/>
  <c r="G27" i="14"/>
  <c r="G29" i="14" s="1"/>
  <c r="I29" i="14" s="1"/>
  <c r="E27" i="11"/>
  <c r="E36" i="11" s="1"/>
  <c r="E17" i="4" s="1"/>
  <c r="E6" i="4"/>
  <c r="I12" i="5"/>
  <c r="I12" i="11"/>
  <c r="I16" i="11"/>
  <c r="I20" i="11"/>
  <c r="I24" i="11"/>
  <c r="I32" i="11"/>
  <c r="I66" i="12"/>
  <c r="I34" i="13"/>
  <c r="I9" i="14"/>
  <c r="I13" i="14"/>
  <c r="I17" i="14"/>
  <c r="I21" i="14"/>
  <c r="I25" i="14"/>
  <c r="I33" i="14"/>
  <c r="I52" i="15"/>
  <c r="I63" i="15"/>
  <c r="I7" i="16"/>
  <c r="I11" i="16"/>
  <c r="I15" i="16"/>
  <c r="I19" i="16"/>
  <c r="I23" i="16"/>
  <c r="I31" i="16"/>
  <c r="I35" i="16"/>
  <c r="I24" i="17"/>
  <c r="I15" i="18"/>
  <c r="I33" i="20"/>
  <c r="I11" i="22"/>
  <c r="I6" i="21"/>
  <c r="I6" i="9"/>
  <c r="E27" i="18"/>
  <c r="E36" i="18" s="1"/>
  <c r="E30" i="4" s="1"/>
  <c r="G27" i="11"/>
  <c r="G29" i="11" s="1"/>
  <c r="G36" i="11" s="1"/>
  <c r="F17" i="4" s="1"/>
  <c r="I9" i="11"/>
  <c r="I13" i="11"/>
  <c r="I17" i="11"/>
  <c r="I21" i="11"/>
  <c r="I25" i="11"/>
  <c r="I33" i="11"/>
  <c r="I40" i="12"/>
  <c r="I35" i="13"/>
  <c r="I10" i="14"/>
  <c r="I14" i="14"/>
  <c r="I18" i="14"/>
  <c r="I22" i="14"/>
  <c r="I30" i="14"/>
  <c r="I34" i="14"/>
  <c r="I53" i="15"/>
  <c r="I64" i="15"/>
  <c r="I8" i="16"/>
  <c r="I12" i="16"/>
  <c r="I16" i="16"/>
  <c r="I20" i="16"/>
  <c r="I24" i="16"/>
  <c r="I32" i="16"/>
  <c r="I13" i="5"/>
  <c r="G27" i="18"/>
  <c r="I6" i="31"/>
  <c r="I6" i="8"/>
  <c r="I6" i="25"/>
  <c r="I6" i="16"/>
  <c r="I6" i="23"/>
  <c r="I6" i="27"/>
  <c r="I6" i="33"/>
  <c r="E23" i="4"/>
  <c r="E27" i="14"/>
  <c r="E36" i="14" s="1"/>
  <c r="E21" i="4" s="1"/>
  <c r="E20" i="4"/>
  <c r="E15" i="4"/>
  <c r="G27" i="5"/>
  <c r="G29" i="5" s="1"/>
  <c r="I10" i="5"/>
  <c r="I66" i="36"/>
  <c r="I10" i="11"/>
  <c r="I14" i="11"/>
  <c r="I18" i="11"/>
  <c r="I22" i="11"/>
  <c r="I30" i="11"/>
  <c r="I34" i="11"/>
  <c r="I64" i="12"/>
  <c r="I8" i="13"/>
  <c r="I20" i="13"/>
  <c r="I7" i="14"/>
  <c r="I11" i="14"/>
  <c r="I15" i="14"/>
  <c r="I19" i="14"/>
  <c r="I23" i="14"/>
  <c r="I31" i="14"/>
  <c r="I35" i="14"/>
  <c r="I61" i="15"/>
  <c r="I65" i="15"/>
  <c r="I9" i="16"/>
  <c r="I13" i="16"/>
  <c r="I17" i="16"/>
  <c r="I21" i="16"/>
  <c r="I25" i="16"/>
  <c r="I33" i="16"/>
  <c r="I22" i="17"/>
  <c r="I35" i="18"/>
  <c r="I13" i="20"/>
  <c r="I67" i="31" l="1"/>
  <c r="I31" i="26"/>
  <c r="G34" i="26"/>
  <c r="I34" i="26" s="1"/>
  <c r="I36" i="32"/>
  <c r="I23" i="25"/>
  <c r="I26" i="25"/>
  <c r="G36" i="25"/>
  <c r="G57" i="29"/>
  <c r="G67" i="29" s="1"/>
  <c r="G78" i="41"/>
  <c r="G98" i="41" s="1"/>
  <c r="I61" i="27"/>
  <c r="I67" i="27" s="1"/>
  <c r="I75" i="41"/>
  <c r="E78" i="41"/>
  <c r="G13" i="3"/>
  <c r="I98" i="21"/>
  <c r="E57" i="29"/>
  <c r="E67" i="29" s="1"/>
  <c r="I54" i="29"/>
  <c r="G90" i="28"/>
  <c r="I90" i="28" s="1"/>
  <c r="I87" i="28"/>
  <c r="G67" i="27"/>
  <c r="G174" i="24"/>
  <c r="G176" i="24" s="1"/>
  <c r="G180" i="24" s="1"/>
  <c r="E183" i="24"/>
  <c r="E192" i="24" s="1"/>
  <c r="E48" i="4" s="1"/>
  <c r="I128" i="23"/>
  <c r="G132" i="23"/>
  <c r="G160" i="23" s="1"/>
  <c r="E43" i="17"/>
  <c r="G40" i="17"/>
  <c r="I21" i="17"/>
  <c r="I39" i="12"/>
  <c r="I67" i="12" s="1"/>
  <c r="E67" i="12"/>
  <c r="E19" i="4" s="1"/>
  <c r="G6" i="3" s="1"/>
  <c r="F19" i="4"/>
  <c r="J55" i="4"/>
  <c r="I55" i="4"/>
  <c r="J56" i="4"/>
  <c r="I56" i="4"/>
  <c r="G60" i="4"/>
  <c r="I27" i="10"/>
  <c r="G26" i="4"/>
  <c r="G7" i="3"/>
  <c r="I36" i="10"/>
  <c r="G5" i="3"/>
  <c r="I27" i="22"/>
  <c r="I27" i="20"/>
  <c r="I36" i="20" s="1"/>
  <c r="I27" i="33"/>
  <c r="I36" i="33" s="1"/>
  <c r="G6" i="4"/>
  <c r="I6" i="4" s="1"/>
  <c r="G36" i="10"/>
  <c r="F16" i="4" s="1"/>
  <c r="G16" i="4" s="1"/>
  <c r="J16" i="4" s="1"/>
  <c r="G36" i="20"/>
  <c r="F38" i="4" s="1"/>
  <c r="G38" i="4" s="1"/>
  <c r="I27" i="18"/>
  <c r="I27" i="14"/>
  <c r="I36" i="14" s="1"/>
  <c r="I27" i="5"/>
  <c r="I27" i="11"/>
  <c r="F59" i="4"/>
  <c r="G59" i="4" s="1"/>
  <c r="G36" i="33"/>
  <c r="F62" i="4" s="1"/>
  <c r="F15" i="4"/>
  <c r="G15" i="4" s="1"/>
  <c r="J15" i="4" s="1"/>
  <c r="F14" i="4"/>
  <c r="G14" i="4" s="1"/>
  <c r="J14" i="4" s="1"/>
  <c r="I29" i="16"/>
  <c r="I29" i="11"/>
  <c r="G36" i="14"/>
  <c r="F21" i="4" s="1"/>
  <c r="G21" i="4" s="1"/>
  <c r="G29" i="22"/>
  <c r="G17" i="4"/>
  <c r="J17" i="4" s="1"/>
  <c r="G29" i="18"/>
  <c r="I29" i="18" s="1"/>
  <c r="I27" i="16"/>
  <c r="G9" i="3"/>
  <c r="G36" i="5"/>
  <c r="F5" i="4" s="1"/>
  <c r="G5" i="4" s="1"/>
  <c r="I29" i="5"/>
  <c r="F23" i="4"/>
  <c r="H7" i="3" s="1"/>
  <c r="G37" i="4"/>
  <c r="I36" i="25" l="1"/>
  <c r="I78" i="41"/>
  <c r="I98" i="41" s="1"/>
  <c r="E98" i="41"/>
  <c r="E10" i="4" s="1"/>
  <c r="G4" i="3" s="1"/>
  <c r="F7" i="4"/>
  <c r="G7" i="4" s="1"/>
  <c r="I7" i="4" s="1"/>
  <c r="I98" i="37"/>
  <c r="I57" i="29"/>
  <c r="I67" i="29" s="1"/>
  <c r="E57" i="4"/>
  <c r="G12" i="3" s="1"/>
  <c r="I98" i="28"/>
  <c r="G98" i="28"/>
  <c r="F54" i="4" s="1"/>
  <c r="G183" i="24"/>
  <c r="I183" i="24" s="1"/>
  <c r="I180" i="24"/>
  <c r="I132" i="23"/>
  <c r="I160" i="23" s="1"/>
  <c r="I40" i="17"/>
  <c r="G43" i="17"/>
  <c r="G45" i="17" s="1"/>
  <c r="G67" i="17" s="1"/>
  <c r="F28" i="4" s="1"/>
  <c r="E45" i="17"/>
  <c r="E67" i="17" s="1"/>
  <c r="E28" i="4" s="1"/>
  <c r="G8" i="3" s="1"/>
  <c r="G19" i="4"/>
  <c r="J19" i="4" s="1"/>
  <c r="F20" i="4"/>
  <c r="G20" i="4" s="1"/>
  <c r="J26" i="4"/>
  <c r="J21" i="4"/>
  <c r="H14" i="3"/>
  <c r="G62" i="4"/>
  <c r="J59" i="4"/>
  <c r="I59" i="4"/>
  <c r="J60" i="4"/>
  <c r="I60" i="4"/>
  <c r="J38" i="4"/>
  <c r="I29" i="22"/>
  <c r="I31" i="22" s="1"/>
  <c r="G31" i="22"/>
  <c r="I37" i="4"/>
  <c r="J37" i="4"/>
  <c r="J5" i="4"/>
  <c r="J6" i="4"/>
  <c r="I14" i="4"/>
  <c r="I15" i="4"/>
  <c r="I7" i="3"/>
  <c r="H13" i="3"/>
  <c r="I13" i="3" s="1"/>
  <c r="H58" i="4"/>
  <c r="J58" i="4" s="1"/>
  <c r="I36" i="11"/>
  <c r="I36" i="5"/>
  <c r="F57" i="4"/>
  <c r="I36" i="18"/>
  <c r="H5" i="3"/>
  <c r="I5" i="3" s="1"/>
  <c r="I14" i="3"/>
  <c r="F53" i="4"/>
  <c r="G53" i="4" s="1"/>
  <c r="F47" i="4"/>
  <c r="G47" i="4" s="1"/>
  <c r="I36" i="16"/>
  <c r="H12" i="4"/>
  <c r="J12" i="4" s="1"/>
  <c r="I36" i="26"/>
  <c r="G23" i="4"/>
  <c r="F42" i="4"/>
  <c r="G11" i="3"/>
  <c r="G36" i="18"/>
  <c r="F30" i="4" s="1"/>
  <c r="G30" i="4" s="1"/>
  <c r="F50" i="4"/>
  <c r="H6" i="3" l="1"/>
  <c r="I6" i="3" s="1"/>
  <c r="I192" i="24"/>
  <c r="J7" i="4"/>
  <c r="G57" i="4"/>
  <c r="J57" i="4" s="1"/>
  <c r="G192" i="24"/>
  <c r="F48" i="4" s="1"/>
  <c r="G48" i="4" s="1"/>
  <c r="I48" i="4" s="1"/>
  <c r="I43" i="17"/>
  <c r="I45" i="17" s="1"/>
  <c r="I67" i="17" s="1"/>
  <c r="G28" i="4"/>
  <c r="H27" i="4" s="1"/>
  <c r="J27" i="4" s="1"/>
  <c r="E65" i="4"/>
  <c r="G16" i="3"/>
  <c r="I19" i="4"/>
  <c r="H18" i="4"/>
  <c r="J18" i="4" s="1"/>
  <c r="I20" i="4"/>
  <c r="J20" i="4"/>
  <c r="I53" i="4"/>
  <c r="J53" i="4"/>
  <c r="G34" i="22"/>
  <c r="I34" i="22" s="1"/>
  <c r="G36" i="22"/>
  <c r="F44" i="4" s="1"/>
  <c r="G44" i="4" s="1"/>
  <c r="I36" i="22"/>
  <c r="G11" i="4"/>
  <c r="J11" i="4" s="1"/>
  <c r="F10" i="4"/>
  <c r="G10" i="4" s="1"/>
  <c r="I10" i="4" s="1"/>
  <c r="J62" i="4"/>
  <c r="H61" i="4"/>
  <c r="J30" i="4"/>
  <c r="I23" i="4"/>
  <c r="J23" i="4"/>
  <c r="J47" i="4"/>
  <c r="I47" i="4"/>
  <c r="I58" i="4"/>
  <c r="I12" i="4"/>
  <c r="G36" i="26"/>
  <c r="F51" i="4" s="1"/>
  <c r="G51" i="4" s="1"/>
  <c r="G42" i="4"/>
  <c r="H9" i="3"/>
  <c r="I9" i="3" s="1"/>
  <c r="H10" i="3"/>
  <c r="I10" i="3" s="1"/>
  <c r="F9" i="4"/>
  <c r="G9" i="4" s="1"/>
  <c r="I9" i="4" s="1"/>
  <c r="H22" i="4"/>
  <c r="J22" i="4" s="1"/>
  <c r="H8" i="3"/>
  <c r="I8" i="3" s="1"/>
  <c r="G54" i="4"/>
  <c r="H12" i="3"/>
  <c r="I12" i="3" s="1"/>
  <c r="G50" i="4"/>
  <c r="J48" i="4" l="1"/>
  <c r="I57" i="4"/>
  <c r="J28" i="4"/>
  <c r="I28" i="4"/>
  <c r="I18" i="4"/>
  <c r="J10" i="4"/>
  <c r="J54" i="4"/>
  <c r="I54" i="4"/>
  <c r="J44" i="4"/>
  <c r="H43" i="4"/>
  <c r="J50" i="4"/>
  <c r="I50" i="4"/>
  <c r="J42" i="4"/>
  <c r="I42" i="4"/>
  <c r="J51" i="4"/>
  <c r="I51" i="4"/>
  <c r="J9" i="4"/>
  <c r="J61" i="4"/>
  <c r="I22" i="4"/>
  <c r="I27" i="4"/>
  <c r="H11" i="3"/>
  <c r="I11" i="3" s="1"/>
  <c r="H36" i="4"/>
  <c r="J36" i="4" s="1"/>
  <c r="G8" i="4"/>
  <c r="H4" i="3"/>
  <c r="I4" i="3" s="1"/>
  <c r="F65" i="4"/>
  <c r="H46" i="4"/>
  <c r="H52" i="4"/>
  <c r="J52" i="4" s="1"/>
  <c r="J43" i="4" l="1"/>
  <c r="I46" i="4"/>
  <c r="J46" i="4"/>
  <c r="I36" i="4"/>
  <c r="J8" i="4"/>
  <c r="I52" i="4"/>
  <c r="G65" i="4"/>
  <c r="I16" i="3"/>
  <c r="H4" i="4"/>
  <c r="J4" i="4" s="1"/>
  <c r="H16" i="3"/>
  <c r="H65" i="4" l="1"/>
  <c r="J65" i="4" s="1"/>
  <c r="I65" i="4" l="1"/>
  <c r="K7" i="34"/>
  <c r="I7" i="34" s="1"/>
  <c r="I9" i="34" s="1"/>
  <c r="I11" i="34" l="1"/>
  <c r="I36" i="34" l="1"/>
  <c r="G74" i="4" s="1"/>
  <c r="J74" i="4" l="1"/>
  <c r="H75" i="4"/>
  <c r="H67" i="4"/>
  <c r="J67" i="4" l="1"/>
  <c r="J75" i="4"/>
  <c r="I75" i="4"/>
  <c r="I67" i="4"/>
  <c r="I18" i="3"/>
  <c r="I20" i="3" s="1"/>
  <c r="K9" i="35"/>
  <c r="I9" i="35" s="1"/>
  <c r="I19" i="35" l="1"/>
  <c r="I36" i="35" l="1"/>
  <c r="G77" i="4" s="1"/>
  <c r="J77" i="4" l="1"/>
  <c r="K9" i="64"/>
  <c r="I17" i="64" s="1"/>
  <c r="I36" i="64" s="1"/>
  <c r="G78" i="4" s="1"/>
  <c r="J78" i="4" l="1"/>
  <c r="H76" i="4"/>
  <c r="J76" i="4" s="1"/>
  <c r="I22" i="3" l="1"/>
  <c r="I24" i="3" s="1"/>
  <c r="F50" i="65" s="1"/>
  <c r="H79" i="4"/>
  <c r="K76" i="4" s="1"/>
  <c r="I25" i="3" l="1"/>
  <c r="K51" i="4"/>
  <c r="K63" i="4"/>
  <c r="K40" i="4"/>
  <c r="K21" i="4"/>
  <c r="K53" i="4"/>
  <c r="K7" i="4"/>
  <c r="K4" i="4"/>
  <c r="K46" i="4"/>
  <c r="K56" i="4"/>
  <c r="K17" i="4"/>
  <c r="K30" i="4"/>
  <c r="K15" i="4"/>
  <c r="K45" i="4"/>
  <c r="K8" i="4"/>
  <c r="K27" i="4"/>
  <c r="K43" i="4"/>
  <c r="K37" i="4"/>
  <c r="K26" i="4"/>
  <c r="K22" i="4"/>
  <c r="K28" i="4"/>
  <c r="K73" i="4"/>
  <c r="K10" i="4"/>
  <c r="K72" i="4"/>
  <c r="K64" i="4"/>
  <c r="K71" i="4"/>
  <c r="K49" i="4"/>
  <c r="K29" i="4"/>
  <c r="K68" i="4"/>
  <c r="K23" i="4"/>
  <c r="K6" i="4"/>
  <c r="K61" i="4"/>
  <c r="K47" i="4"/>
  <c r="K55" i="4"/>
  <c r="K9" i="4"/>
  <c r="K54" i="4"/>
  <c r="K50" i="4"/>
  <c r="K11" i="4"/>
  <c r="K60" i="4"/>
  <c r="K70" i="4"/>
  <c r="K48" i="4"/>
  <c r="K25" i="4"/>
  <c r="K62" i="4"/>
  <c r="K5" i="4"/>
  <c r="K58" i="4"/>
  <c r="K20" i="4"/>
  <c r="K42" i="4"/>
  <c r="K44" i="4"/>
  <c r="K57" i="4"/>
  <c r="K69" i="4"/>
  <c r="K41" i="4"/>
  <c r="K24" i="4"/>
  <c r="K59" i="4"/>
  <c r="K14" i="4"/>
  <c r="K12" i="4"/>
  <c r="K52" i="4"/>
  <c r="K39" i="4"/>
  <c r="K38" i="4"/>
  <c r="K36" i="4"/>
  <c r="K16" i="4"/>
  <c r="K19" i="4"/>
  <c r="K18" i="4"/>
  <c r="K65" i="4"/>
  <c r="K74" i="4"/>
  <c r="K67" i="4"/>
  <c r="K75" i="4"/>
  <c r="K77" i="4"/>
  <c r="K78" i="4"/>
  <c r="J79" i="4"/>
  <c r="K79" i="4" l="1"/>
</calcChain>
</file>

<file path=xl/sharedStrings.xml><?xml version="1.0" encoding="utf-8"?>
<sst xmlns="http://schemas.openxmlformats.org/spreadsheetml/2006/main" count="2964" uniqueCount="987">
  <si>
    <t>TOTAL</t>
  </si>
  <si>
    <t>SUBTOTAL:</t>
  </si>
  <si>
    <t>TOTAL ESTIMATED CONSTRUCTION COST:</t>
  </si>
  <si>
    <t xml:space="preserve">Material  </t>
  </si>
  <si>
    <t xml:space="preserve">Labor   </t>
  </si>
  <si>
    <t>Material/Labor</t>
  </si>
  <si>
    <t xml:space="preserve"> </t>
  </si>
  <si>
    <t>TOTAL ESTIMATED COST:</t>
  </si>
  <si>
    <t>/SF</t>
  </si>
  <si>
    <t xml:space="preserve">                 LABOR</t>
  </si>
  <si>
    <t>QUANTITY</t>
  </si>
  <si>
    <t>UNIT</t>
  </si>
  <si>
    <t>RATE</t>
  </si>
  <si>
    <t xml:space="preserve">UNIT RATE  </t>
  </si>
  <si>
    <t>MATERIAL/LABOR</t>
  </si>
  <si>
    <t xml:space="preserve">$ </t>
  </si>
  <si>
    <t>$</t>
  </si>
  <si>
    <t>The estimator's allowance for architectural and</t>
  </si>
  <si>
    <t>engineering requirements that are not apparent</t>
  </si>
  <si>
    <t>at an early level of design documentation</t>
  </si>
  <si>
    <t>The allowance for escalation from the date of</t>
  </si>
  <si>
    <t>131 - Estimator's Contingency</t>
  </si>
  <si>
    <t>132 - Escalation Contingency</t>
  </si>
  <si>
    <t>022 - Slab on Grade</t>
  </si>
  <si>
    <t>102 - Furnishings</t>
  </si>
  <si>
    <t xml:space="preserve"> 03 - SUPERSTRUCTURE</t>
  </si>
  <si>
    <t xml:space="preserve"> 04 - EXTERIOR CLOSURE</t>
  </si>
  <si>
    <t xml:space="preserve"> 05 - ROOF SYSTEMS</t>
  </si>
  <si>
    <t xml:space="preserve"> 08 - MECHANICAL</t>
  </si>
  <si>
    <t xml:space="preserve"> 09 - ELECTRICAL</t>
  </si>
  <si>
    <t xml:space="preserve"> 13 - CONTINGENCIES</t>
  </si>
  <si>
    <t xml:space="preserve"> 02 - SUBSTRUCTURE</t>
  </si>
  <si>
    <t>Total Cost</t>
  </si>
  <si>
    <t>ELEMENTAL SUMMARY</t>
  </si>
  <si>
    <t>02 - SUBSTRUCTURE</t>
  </si>
  <si>
    <t>03 - SUPERSTRUCTURE</t>
  </si>
  <si>
    <t>04 - EXTERIOR CLOSURE</t>
  </si>
  <si>
    <t>05 - ROOF SYSTEMS</t>
  </si>
  <si>
    <t>08 - MECHANICAL</t>
  </si>
  <si>
    <t>09 - ELECTRICAL</t>
  </si>
  <si>
    <t>13 - CONTINGENCIES</t>
  </si>
  <si>
    <t>Material</t>
  </si>
  <si>
    <t>Labor</t>
  </si>
  <si>
    <t>Total</t>
  </si>
  <si>
    <t xml:space="preserve">4103 Minnesota Drive • Anchorage, Alaska  99503     p: 907.561.1653 • f: 907.562.0420 • e: mail@hmsalaska.com   </t>
  </si>
  <si>
    <t>013 - Site Improvements</t>
  </si>
  <si>
    <t>024 - Special Foundations</t>
  </si>
  <si>
    <t>Labor Premium Time</t>
  </si>
  <si>
    <t>Subcontractor's Overhead and Profit on Material</t>
  </si>
  <si>
    <t>and Labor</t>
  </si>
  <si>
    <t>GROSS FLOOR AREA:</t>
  </si>
  <si>
    <t>COST PER SQUARE FOOT:</t>
  </si>
  <si>
    <t>SF</t>
  </si>
  <si>
    <t>085 - Special Mechanical Systems</t>
  </si>
  <si>
    <t>084 - Fire Protection</t>
  </si>
  <si>
    <t>011 - Reserved</t>
  </si>
  <si>
    <t>017 - Off-Site Work</t>
  </si>
  <si>
    <t>016 - Site Electrical</t>
  </si>
  <si>
    <t>015 - Civil/Mechanical Utilities</t>
  </si>
  <si>
    <t>014 - Site Structures</t>
  </si>
  <si>
    <t>023 - Reserved</t>
  </si>
  <si>
    <t>031 - Floor Structure</t>
  </si>
  <si>
    <t>032 - Roof Structure</t>
  </si>
  <si>
    <t>033 - Stairs</t>
  </si>
  <si>
    <t>041 - Exterior Walls and Soffits</t>
  </si>
  <si>
    <t>042 - Exterior Glazing</t>
  </si>
  <si>
    <t>043 - Exterior Doors</t>
  </si>
  <si>
    <t>044 - Exterior Accessories</t>
  </si>
  <si>
    <t>051 - Pitched Roof</t>
  </si>
  <si>
    <t>053 - Roof Accessories</t>
  </si>
  <si>
    <t>052 - Flat Roof</t>
  </si>
  <si>
    <t>061 - Partitions and Soffits</t>
  </si>
  <si>
    <t>062 - Special Partitions</t>
  </si>
  <si>
    <t>066 - Specialties</t>
  </si>
  <si>
    <t>063 - Interior Openings</t>
  </si>
  <si>
    <t>064 - Special Floors</t>
  </si>
  <si>
    <t>065 - Interior Finishes</t>
  </si>
  <si>
    <t>071 - Passenger Conveyors</t>
  </si>
  <si>
    <t>072 - Material Handling Systems</t>
  </si>
  <si>
    <t xml:space="preserve"> 07 - CONVEYORS</t>
  </si>
  <si>
    <t>081 - Plumbing</t>
  </si>
  <si>
    <t>082 - HVAC</t>
  </si>
  <si>
    <t>083 - Integrated Automation</t>
  </si>
  <si>
    <t>091 - Service and Distribution</t>
  </si>
  <si>
    <t>092 - Lighting</t>
  </si>
  <si>
    <t>093 - Power</t>
  </si>
  <si>
    <t>095 - Other Electrical Systems</t>
  </si>
  <si>
    <t>094 - Special Systems</t>
  </si>
  <si>
    <t xml:space="preserve"> 10 - EQUIPMENT AND FURNISHINGS</t>
  </si>
  <si>
    <t>101 - Equipment</t>
  </si>
  <si>
    <t>10 - EQUIPMENT AND FURNISHINGS</t>
  </si>
  <si>
    <t xml:space="preserve"> 11 - SPECIAL CONDITIONS</t>
  </si>
  <si>
    <t>11 - SPECIAL CONDITIONS</t>
  </si>
  <si>
    <t>111 - Special Construction</t>
  </si>
  <si>
    <t>112 - Special Demolition</t>
  </si>
  <si>
    <t>113 - Special Site Conditions</t>
  </si>
  <si>
    <t>Quantity</t>
  </si>
  <si>
    <t>Unit</t>
  </si>
  <si>
    <t>%</t>
  </si>
  <si>
    <t>12 - GENERAL CONDITIONS</t>
  </si>
  <si>
    <t>121 - Mobilization/Demobilization</t>
  </si>
  <si>
    <t>122 - Site Staff</t>
  </si>
  <si>
    <t>TONS</t>
  </si>
  <si>
    <t>MOS</t>
  </si>
  <si>
    <t>123 - Temporary Construction</t>
  </si>
  <si>
    <t>124 - Equipment and Tools</t>
  </si>
  <si>
    <t>125 - Miscellaneous</t>
  </si>
  <si>
    <t>126 - Labor Employment Costs</t>
  </si>
  <si>
    <t>DAYS</t>
  </si>
  <si>
    <t>127 - Mark-Ups</t>
  </si>
  <si>
    <t>MU%</t>
  </si>
  <si>
    <t>SUBTOTAL PROJECT COSTS:</t>
  </si>
  <si>
    <t>131 - Estimate Contingency</t>
  </si>
  <si>
    <t>ESC</t>
  </si>
  <si>
    <t>131 - Escalation Contingency</t>
  </si>
  <si>
    <t>EST</t>
  </si>
  <si>
    <t>SISF</t>
  </si>
  <si>
    <t>STSF</t>
  </si>
  <si>
    <t>CMLF</t>
  </si>
  <si>
    <t>SELF</t>
  </si>
  <si>
    <t>OWLS</t>
  </si>
  <si>
    <t>FASF</t>
  </si>
  <si>
    <t>SLSF</t>
  </si>
  <si>
    <t>SFSF</t>
  </si>
  <si>
    <t>FSSF</t>
  </si>
  <si>
    <t>RSSF</t>
  </si>
  <si>
    <t>FLT</t>
  </si>
  <si>
    <t>EWSF</t>
  </si>
  <si>
    <t>EGSF</t>
  </si>
  <si>
    <t>EDLF</t>
  </si>
  <si>
    <t>EASF</t>
  </si>
  <si>
    <t>PRSF</t>
  </si>
  <si>
    <t>FRSF</t>
  </si>
  <si>
    <t>RASF</t>
  </si>
  <si>
    <t>PSSF</t>
  </si>
  <si>
    <t>SPSF</t>
  </si>
  <si>
    <t>IOEA</t>
  </si>
  <si>
    <t>RFSF</t>
  </si>
  <si>
    <t>IFSF</t>
  </si>
  <si>
    <t>SGSF</t>
  </si>
  <si>
    <t>STOP</t>
  </si>
  <si>
    <t>MHEA</t>
  </si>
  <si>
    <t>PFXT</t>
  </si>
  <si>
    <t>CFM</t>
  </si>
  <si>
    <t>IAEA</t>
  </si>
  <si>
    <t>FPSF</t>
  </si>
  <si>
    <t>SMPT</t>
  </si>
  <si>
    <t>SAMP</t>
  </si>
  <si>
    <t>LFXT</t>
  </si>
  <si>
    <t>PDEA</t>
  </si>
  <si>
    <t>SEPT</t>
  </si>
  <si>
    <t>EAMP</t>
  </si>
  <si>
    <t>EFEA</t>
  </si>
  <si>
    <t>EQEA</t>
  </si>
  <si>
    <t>FUEA</t>
  </si>
  <si>
    <t>SCSF</t>
  </si>
  <si>
    <t>EWCY</t>
  </si>
  <si>
    <t>TOTAL CONSTRUCTION COST:</t>
  </si>
  <si>
    <t>GSF</t>
  </si>
  <si>
    <t>ACRE</t>
  </si>
  <si>
    <t>TFSF</t>
  </si>
  <si>
    <t>Cost</t>
  </si>
  <si>
    <t>per Unit</t>
  </si>
  <si>
    <t>per GSF</t>
  </si>
  <si>
    <t>SSF</t>
  </si>
  <si>
    <t>ECSF</t>
  </si>
  <si>
    <t>RSF</t>
  </si>
  <si>
    <t>PSF</t>
  </si>
  <si>
    <t>CEA</t>
  </si>
  <si>
    <t>MPLF</t>
  </si>
  <si>
    <t>TAMP</t>
  </si>
  <si>
    <t>TC%</t>
  </si>
  <si>
    <t>021 - Standard Foundations and</t>
  </si>
  <si>
    <t>Basements</t>
  </si>
  <si>
    <t>Code and Building System</t>
  </si>
  <si>
    <t>SUBTOTAL DIRECT COST:</t>
  </si>
  <si>
    <t>STATE OF ALASKA</t>
  </si>
  <si>
    <t>MODEL SCHOOL BUILDING</t>
  </si>
  <si>
    <t>ANCHORAGE, ALASKA (BASE)</t>
  </si>
  <si>
    <t>MODIFICATIONS BASED ON THE FOLLOWING</t>
  </si>
  <si>
    <t>LABOR RATES</t>
  </si>
  <si>
    <t>SBS RATES</t>
  </si>
  <si>
    <t>PLUMBING PIPING</t>
  </si>
  <si>
    <t>CONCRETE</t>
  </si>
  <si>
    <t>ELECTRICAL WIRE/CONDUIT</t>
  </si>
  <si>
    <t>STRUCTURAL STEEL</t>
  </si>
  <si>
    <t>ALASKAN CONSTRUCTION ESCALATION INDEX</t>
  </si>
  <si>
    <t>Base Year 1980</t>
  </si>
  <si>
    <t>Estimated Basis for Calculations</t>
  </si>
  <si>
    <t>100.00</t>
  </si>
  <si>
    <t xml:space="preserve">1997*   </t>
  </si>
  <si>
    <t xml:space="preserve">1998*   </t>
  </si>
  <si>
    <t xml:space="preserve">1999*   </t>
  </si>
  <si>
    <t xml:space="preserve">2000*   </t>
  </si>
  <si>
    <t xml:space="preserve">2001*   </t>
  </si>
  <si>
    <t xml:space="preserve">2002*   </t>
  </si>
  <si>
    <t xml:space="preserve">2003*   </t>
  </si>
  <si>
    <t xml:space="preserve">2004*   </t>
  </si>
  <si>
    <t xml:space="preserve">2005*   </t>
  </si>
  <si>
    <t xml:space="preserve">2006*   </t>
  </si>
  <si>
    <t xml:space="preserve">2007*   </t>
  </si>
  <si>
    <t>2008**</t>
  </si>
  <si>
    <t>2009**</t>
  </si>
  <si>
    <t>2010**</t>
  </si>
  <si>
    <t>2011**</t>
  </si>
  <si>
    <t>2012**</t>
  </si>
  <si>
    <t>2013**</t>
  </si>
  <si>
    <t>2014**</t>
  </si>
  <si>
    <t>2015**</t>
  </si>
  <si>
    <t>2016**</t>
  </si>
  <si>
    <t>2017**</t>
  </si>
  <si>
    <t>2018***</t>
  </si>
  <si>
    <t>2019***</t>
  </si>
  <si>
    <t>2020***</t>
  </si>
  <si>
    <t>2021***</t>
  </si>
  <si>
    <t>*</t>
  </si>
  <si>
    <t xml:space="preserve">These are a representative project which was updated in 1997 through 2007 to reflect, at that time, changes for a representative </t>
  </si>
  <si>
    <t>project including technological developments.</t>
  </si>
  <si>
    <t>**</t>
  </si>
  <si>
    <t>Improved school including current IT electrical installation, steel structure and other improvements.</t>
  </si>
  <si>
    <t>***</t>
  </si>
  <si>
    <t>Improved school including incorporation of ASHRAE 90.1 envelope requirements.</t>
  </si>
  <si>
    <t>MODEL SCHOOL ESCALATION COST SUMMARY</t>
  </si>
  <si>
    <t xml:space="preserve"> 01 - SITE</t>
  </si>
  <si>
    <t>01 - SITE</t>
  </si>
  <si>
    <t xml:space="preserve"> 06 - INTERIORS</t>
  </si>
  <si>
    <t>06 - INTERIORS</t>
  </si>
  <si>
    <t>07 - CONVEYORS</t>
  </si>
  <si>
    <t xml:space="preserve"> 12 - GENERAL CONDITIONS</t>
  </si>
  <si>
    <t xml:space="preserve">      MATERIAL/EQUIPMENT</t>
  </si>
  <si>
    <t>HOURS</t>
  </si>
  <si>
    <t>Excavate for footings and backfilling</t>
  </si>
  <si>
    <t>CY</t>
  </si>
  <si>
    <t>Bar reinforcement</t>
  </si>
  <si>
    <t>LBS</t>
  </si>
  <si>
    <t>Formwork to footing</t>
  </si>
  <si>
    <t>LF</t>
  </si>
  <si>
    <t>Formwork to wall</t>
  </si>
  <si>
    <t>2" insulation to wall</t>
  </si>
  <si>
    <t>Dampproof</t>
  </si>
  <si>
    <t>waste</t>
  </si>
  <si>
    <t>Hours</t>
  </si>
  <si>
    <t>Labor Rate</t>
  </si>
  <si>
    <t>TAXES AND INSURANCE BREAKDOWN</t>
  </si>
  <si>
    <t>FICA and Medicare</t>
  </si>
  <si>
    <t>FUTA</t>
  </si>
  <si>
    <t>CARPENTER (S0301)</t>
  </si>
  <si>
    <t>SITE WORK</t>
  </si>
  <si>
    <t>Workers' Comp.</t>
  </si>
  <si>
    <t>Base Hourly Rate</t>
  </si>
  <si>
    <t>Taxes and Insurance</t>
  </si>
  <si>
    <t>Fringes</t>
  </si>
  <si>
    <t xml:space="preserve"> / 3</t>
  </si>
  <si>
    <t>TOTAL RATE:</t>
  </si>
  <si>
    <t>/Hour</t>
  </si>
  <si>
    <t>LABORER (S1202)</t>
  </si>
  <si>
    <t>Combine</t>
  </si>
  <si>
    <t>ROOFING (A1701)</t>
  </si>
  <si>
    <t>FINISHES (PAINTERS) (S1301)</t>
  </si>
  <si>
    <t>PLUMBER (S1501)</t>
  </si>
  <si>
    <t>IRON WORKERS (A1101)</t>
  </si>
  <si>
    <t>ELECTRICIAN (A0702)</t>
  </si>
  <si>
    <t>POWER EQUIPMENT OPERATORS (A1601)</t>
  </si>
  <si>
    <t>ELEVATOR MECHANIC (A0803)</t>
  </si>
  <si>
    <t>DEMOLITION LABORER (S1201)</t>
  </si>
  <si>
    <t>TOTAL LABOR HOURS:</t>
  </si>
  <si>
    <t>6" fill, Type II, 2" minus</t>
  </si>
  <si>
    <t>4,000 psi concrete slab on grade</t>
  </si>
  <si>
    <t>10 mil vapor retarder</t>
  </si>
  <si>
    <t>Cure and finish concrete</t>
  </si>
  <si>
    <t>Saw cut joint and filler</t>
  </si>
  <si>
    <t>Pump concrete</t>
  </si>
  <si>
    <t>Expansion joint and sealant</t>
  </si>
  <si>
    <t>MEZZANINE FLOOR (FAN ROOM)</t>
  </si>
  <si>
    <t>W-beams</t>
  </si>
  <si>
    <t>Tube steel columns</t>
  </si>
  <si>
    <t>Plates, anchors and grout</t>
  </si>
  <si>
    <t>EA</t>
  </si>
  <si>
    <t>Steel joists</t>
  </si>
  <si>
    <t>Angles</t>
  </si>
  <si>
    <t>1 1/2"x20 gauge metal deck</t>
  </si>
  <si>
    <t>Concrete topping</t>
  </si>
  <si>
    <t>Formwork to edge</t>
  </si>
  <si>
    <t>12'0" access ladder with cage</t>
  </si>
  <si>
    <t>Tube steel bracing</t>
  </si>
  <si>
    <t>Angles, connectors, etc.</t>
  </si>
  <si>
    <t>3"x20 gauge metal deck</t>
  </si>
  <si>
    <t>Testing/inspection</t>
  </si>
  <si>
    <t>LOT</t>
  </si>
  <si>
    <t>Crane rental</t>
  </si>
  <si>
    <t xml:space="preserve">Subcontractor's Overhead and Profit on </t>
  </si>
  <si>
    <t>Material and Labor</t>
  </si>
  <si>
    <t>6" metal stud framing</t>
  </si>
  <si>
    <t>7/8" hat channel furring</t>
  </si>
  <si>
    <t>1/2" plywood CDX AWW sheathing</t>
  </si>
  <si>
    <t>2" rigid insulation</t>
  </si>
  <si>
    <t>Phenolic resin panel</t>
  </si>
  <si>
    <t>VaproShield weather barrier</t>
  </si>
  <si>
    <t>High performance air barrier</t>
  </si>
  <si>
    <t>6" R-19 batt insulation in stud wall cavity</t>
  </si>
  <si>
    <t>5/8" Type X gypboard</t>
  </si>
  <si>
    <t>Tape and finish</t>
  </si>
  <si>
    <t>Metal soffit panel</t>
  </si>
  <si>
    <t>2"x6" framing and nailers to soffit</t>
  </si>
  <si>
    <t>Metal siding panel, including flashing and</t>
  </si>
  <si>
    <t>trims</t>
  </si>
  <si>
    <t>Rigid eave vent screen</t>
  </si>
  <si>
    <t>Fascia 1/2" CDX plywood (both sides)</t>
  </si>
  <si>
    <t>Metal accent panel at fascia</t>
  </si>
  <si>
    <t>2"x4" framing for fascia</t>
  </si>
  <si>
    <t>Flashing</t>
  </si>
  <si>
    <t>1"x6" interior trim</t>
  </si>
  <si>
    <t>SETS</t>
  </si>
  <si>
    <t>emergency lockdown provisions</t>
  </si>
  <si>
    <t>vision panel (for double doors, each leaf</t>
  </si>
  <si>
    <t>counted separately)</t>
  </si>
  <si>
    <t>3'0"x7'0" hollow metal insulated single door</t>
  </si>
  <si>
    <t>3'0"x7'0" hollow metal insulated door with</t>
  </si>
  <si>
    <t>Hardware for single exterior door</t>
  </si>
  <si>
    <t>Hardware for single exterior door, including</t>
  </si>
  <si>
    <t>Hardware for double exterior doors</t>
  </si>
  <si>
    <t>Hardware for double exterior doors with panic</t>
  </si>
  <si>
    <t>hardware, including emergency lockdown</t>
  </si>
  <si>
    <t>provisions</t>
  </si>
  <si>
    <t>Motorized operable accessible door and push</t>
  </si>
  <si>
    <t>button actuator</t>
  </si>
  <si>
    <t>Metal clad insulated windows with screens</t>
  </si>
  <si>
    <t>Solid surface sills</t>
  </si>
  <si>
    <t>Sealant and backer rod</t>
  </si>
  <si>
    <t>5/8" fire treated CDX plywood</t>
  </si>
  <si>
    <t>8" R-38 rigid insulation</t>
  </si>
  <si>
    <t>5/8" gypboard sheathing</t>
  </si>
  <si>
    <t>Vapor barrier</t>
  </si>
  <si>
    <t>GENERAL CONTRACTOR</t>
  </si>
  <si>
    <t>SUBTOTAL GENERAL CONTRACTOR:</t>
  </si>
  <si>
    <t>SUBCONTRACTOR</t>
  </si>
  <si>
    <t>Klip Rib metal roofing including fasteners, etc.</t>
  </si>
  <si>
    <t>Ice and water shield at eaves</t>
  </si>
  <si>
    <t>Ridge flashing</t>
  </si>
  <si>
    <t>Flashings</t>
  </si>
  <si>
    <t>Fascia board and flashing</t>
  </si>
  <si>
    <t>SUBTOTAL SUBCONTRACTOR:</t>
  </si>
  <si>
    <t>TOTAL SUBCONTRACTOR:</t>
  </si>
  <si>
    <t>track</t>
  </si>
  <si>
    <t>7/16" Level 7 ballistic protection panel at</t>
  </si>
  <si>
    <t>reception</t>
  </si>
  <si>
    <t>1/2" cement board</t>
  </si>
  <si>
    <t>1/2" plywood backing</t>
  </si>
  <si>
    <t>2"x6" blockings</t>
  </si>
  <si>
    <t>Sound insulation</t>
  </si>
  <si>
    <t>Acoustical sealants</t>
  </si>
  <si>
    <t>including track</t>
  </si>
  <si>
    <t>Personnel Doors</t>
  </si>
  <si>
    <t>PRS</t>
  </si>
  <si>
    <t>3'0"x7'0" hollow metal frame, welded</t>
  </si>
  <si>
    <t>6'0"x7'0" hollow metal double door frame</t>
  </si>
  <si>
    <t>Hardware for double doors</t>
  </si>
  <si>
    <t>3'0"x7'0" solid core door</t>
  </si>
  <si>
    <t>3'0"x7'0" solid core door with glazed opening</t>
  </si>
  <si>
    <t>Hardware for single door</t>
  </si>
  <si>
    <t>Special Doors</t>
  </si>
  <si>
    <t>Add for emergency lockdown hardware</t>
  </si>
  <si>
    <t>Rolling grille at kitchen serving line</t>
  </si>
  <si>
    <t>Windows and Sidelites</t>
  </si>
  <si>
    <t>Relights in hollow metal frame</t>
  </si>
  <si>
    <t>Toilet accessories</t>
  </si>
  <si>
    <t>Handicapped toilet partition</t>
  </si>
  <si>
    <t>HDPE toilet partition</t>
  </si>
  <si>
    <t>Locker</t>
  </si>
  <si>
    <t>Chalkboard/white board</t>
  </si>
  <si>
    <t>Signage</t>
  </si>
  <si>
    <t>Tack board</t>
  </si>
  <si>
    <t>Fire extinguisher and cabinet</t>
  </si>
  <si>
    <t>Carpet tile</t>
  </si>
  <si>
    <t>SY</t>
  </si>
  <si>
    <t>Carpet inlays</t>
  </si>
  <si>
    <t>Mosaic ceramic tile</t>
  </si>
  <si>
    <t>Vinyl tile</t>
  </si>
  <si>
    <t>Sheet vinyl</t>
  </si>
  <si>
    <t>Linoleum</t>
  </si>
  <si>
    <t>Concrete sealer and hardener</t>
  </si>
  <si>
    <t>4" rubber</t>
  </si>
  <si>
    <t>6" coved</t>
  </si>
  <si>
    <t>Ceramic tile base</t>
  </si>
  <si>
    <t>Wood base</t>
  </si>
  <si>
    <t>Paint (three coats)</t>
  </si>
  <si>
    <t>Ceramic tile</t>
  </si>
  <si>
    <t xml:space="preserve">14 ounce vinyl wall covering </t>
  </si>
  <si>
    <t>FRP board</t>
  </si>
  <si>
    <t>MDO plywood wainscot at gym</t>
  </si>
  <si>
    <t>Acoustical ceiling tile glued to gypboard</t>
  </si>
  <si>
    <t>Suspended acoustic ceiling</t>
  </si>
  <si>
    <t>Suspended gypboard taped and sanded</t>
  </si>
  <si>
    <t>Paint gypboard ceiling</t>
  </si>
  <si>
    <t>Painting</t>
  </si>
  <si>
    <t>Interior trim and sills</t>
  </si>
  <si>
    <t>Single door frame</t>
  </si>
  <si>
    <t>Double door frame</t>
  </si>
  <si>
    <t>Door</t>
  </si>
  <si>
    <t>Paint miscellaneous metals</t>
  </si>
  <si>
    <t>Floor Finishes</t>
  </si>
  <si>
    <t>Wall Finishes</t>
  </si>
  <si>
    <t>SUBCONTRACTOR (Continued)</t>
  </si>
  <si>
    <t>Wall Finishes (Continued)</t>
  </si>
  <si>
    <t>Ceiling Finishes</t>
  </si>
  <si>
    <t>Other Finishes</t>
  </si>
  <si>
    <t>WASTE AND VENT PIPING</t>
  </si>
  <si>
    <t>4" floor cleanout</t>
  </si>
  <si>
    <t>3" VTR</t>
  </si>
  <si>
    <t>4" VTR</t>
  </si>
  <si>
    <t>2" diameter copper pipe</t>
  </si>
  <si>
    <t>1 1/2" diameter copper pipe</t>
  </si>
  <si>
    <t>1 1/4" diameter copper pipe</t>
  </si>
  <si>
    <t>1" diameter copper pipe</t>
  </si>
  <si>
    <t>3/4" diameter copper pipe</t>
  </si>
  <si>
    <t>1/2" diameter copper pipe</t>
  </si>
  <si>
    <t>MISCELLANEOUS</t>
  </si>
  <si>
    <t>Test and tag</t>
  </si>
  <si>
    <t>Clips and hangers to support pipes</t>
  </si>
  <si>
    <t>PLUMBING PIPING (Continued)</t>
  </si>
  <si>
    <t>Valves and gauges</t>
  </si>
  <si>
    <t>1 1/2" insulation</t>
  </si>
  <si>
    <t xml:space="preserve">Premium Time </t>
  </si>
  <si>
    <t>SUBTOTAL LABOR HOURS:</t>
  </si>
  <si>
    <t>Subcontractor's Overhead and Profit on</t>
  </si>
  <si>
    <t>PLUMBING FIXTURES</t>
  </si>
  <si>
    <t>Counter mounted lavatory basin</t>
  </si>
  <si>
    <t>Mop sink</t>
  </si>
  <si>
    <t>Stainless steel drinking fountain cooler with</t>
  </si>
  <si>
    <t>bottle refilling station</t>
  </si>
  <si>
    <t>Stainless steel classroom sink</t>
  </si>
  <si>
    <t>Work room sink</t>
  </si>
  <si>
    <t>Nurse's sink</t>
  </si>
  <si>
    <t>Hand sink</t>
  </si>
  <si>
    <t>Shower stall and controls</t>
  </si>
  <si>
    <t>Connection to kitchen equipment</t>
  </si>
  <si>
    <t>119 GPH hot water generator</t>
  </si>
  <si>
    <t>PLUMBING EQUIPMENT</t>
  </si>
  <si>
    <t>2" to 3" diameter floor drain</t>
  </si>
  <si>
    <t>Non-freeze hose bib</t>
  </si>
  <si>
    <t>Circulation pump</t>
  </si>
  <si>
    <t>Drain trap insulation kit</t>
  </si>
  <si>
    <t>20 GPM grease interceptor</t>
  </si>
  <si>
    <t>HEATING EQUIPMENT</t>
  </si>
  <si>
    <t xml:space="preserve">1,600 MBH cast iron oil/gas fired boiler, hot </t>
  </si>
  <si>
    <t>10" diameter stainless steel flue and</t>
  </si>
  <si>
    <t>breaching, double wall</t>
  </si>
  <si>
    <t>Flue cap</t>
  </si>
  <si>
    <t>55 gallon expansion tank</t>
  </si>
  <si>
    <t>Air separator, 3" strainer</t>
  </si>
  <si>
    <t>Glycol make-up tank with feed pump</t>
  </si>
  <si>
    <t>Glycol fluid</t>
  </si>
  <si>
    <t>GALS</t>
  </si>
  <si>
    <t>HEATING DISTRIBUTION SYSTEMS</t>
  </si>
  <si>
    <t>3" diameter circulation pump</t>
  </si>
  <si>
    <t>3" diameter copper pipe</t>
  </si>
  <si>
    <t>2 1/2" diameter copper pipe</t>
  </si>
  <si>
    <t>HEATING DISTRIBUTION SYSTEMS (Continued)</t>
  </si>
  <si>
    <t>2" insulation</t>
  </si>
  <si>
    <t>Cabinet unit heater</t>
  </si>
  <si>
    <t>(2) rows fin tube and enclosure</t>
  </si>
  <si>
    <t>Unit heater</t>
  </si>
  <si>
    <t>3 ton, DX type air conditioner unit with remote</t>
  </si>
  <si>
    <t>condenser (mini split)</t>
  </si>
  <si>
    <t xml:space="preserve">Included </t>
  </si>
  <si>
    <t>COOLING EQUIPMENT</t>
  </si>
  <si>
    <t>Computer Room</t>
  </si>
  <si>
    <t>30 lb. cylinder refrigerant</t>
  </si>
  <si>
    <t>COOLING DISTRIBUTION SYSTEMS</t>
  </si>
  <si>
    <t>2" diameter coolant supply and return pipes</t>
  </si>
  <si>
    <t>with fittings</t>
  </si>
  <si>
    <t>1" diameter coolant supply and return pipes</t>
  </si>
  <si>
    <t>2" diameter circulation pump</t>
  </si>
  <si>
    <t>VENTILATION EQUIPMENT</t>
  </si>
  <si>
    <t xml:space="preserve">30,000 CFM outdoor air handling unit with </t>
  </si>
  <si>
    <t>economizer and heat recovery</t>
  </si>
  <si>
    <t xml:space="preserve">2,000 CFM to 3,000 CFM exhaust fan </t>
  </si>
  <si>
    <t xml:space="preserve">750 to 1,500 CFM exhaust fan </t>
  </si>
  <si>
    <t>200 CFM to 750 CFM exhaust fan</t>
  </si>
  <si>
    <t>500 CFM to 750 CFM VAV box</t>
  </si>
  <si>
    <t>2 SF heating coil</t>
  </si>
  <si>
    <t xml:space="preserve">Galvanized ductwork with hangers and </t>
  </si>
  <si>
    <t>connections</t>
  </si>
  <si>
    <t>10" flexible duct</t>
  </si>
  <si>
    <t>Outside air/exhaust louver with bird screen</t>
  </si>
  <si>
    <t>Dampers under 1 SF</t>
  </si>
  <si>
    <t>1 SF to 2 SF damper</t>
  </si>
  <si>
    <t>2 SF to 5 SF damper</t>
  </si>
  <si>
    <t>1 SF to 2 SF motorized damper</t>
  </si>
  <si>
    <t>VENTILATION DISTRIBUTION SYSTEMS</t>
  </si>
  <si>
    <t>Small grille, register or diffuser</t>
  </si>
  <si>
    <t>Medium grille, register or diffuser</t>
  </si>
  <si>
    <t>Large grille, register or diffuser</t>
  </si>
  <si>
    <t>2" lining</t>
  </si>
  <si>
    <t>CONTROL SYSTEMS</t>
  </si>
  <si>
    <t>and programming</t>
  </si>
  <si>
    <t>Microprocessor, digital equipment, software,</t>
  </si>
  <si>
    <t>OTHER AUTOMATION</t>
  </si>
  <si>
    <t>Thermostat</t>
  </si>
  <si>
    <t>Thermostat with guard</t>
  </si>
  <si>
    <t>DDC point</t>
  </si>
  <si>
    <t>Testing and balancing</t>
  </si>
  <si>
    <t>UNITS</t>
  </si>
  <si>
    <t>Commissioning</t>
  </si>
  <si>
    <t>4" diameter sprinkler riser and valves</t>
  </si>
  <si>
    <t>Fire department connection</t>
  </si>
  <si>
    <t>Wet sprinkler system throughout facility</t>
  </si>
  <si>
    <t>Design fee and commissioning</t>
  </si>
  <si>
    <t>FUEL SUPPLY (GAS AND OIL)</t>
  </si>
  <si>
    <t>including fittings</t>
  </si>
  <si>
    <t>Connection to equipment</t>
  </si>
  <si>
    <t>50 gallon day tank with duplex pumps</t>
  </si>
  <si>
    <t>Valves</t>
  </si>
  <si>
    <t>Testing, including fuel oil</t>
  </si>
  <si>
    <t>1" diameter black steel pipe supply line,</t>
  </si>
  <si>
    <t>3/4" diameter black steel pipe, including</t>
  </si>
  <si>
    <t>fittings</t>
  </si>
  <si>
    <t>1,600 amp main enclosed disconnect</t>
  </si>
  <si>
    <t>3 1/2" diameter rigid steel conduit and fittings</t>
  </si>
  <si>
    <r>
      <t>3 1/2" diameter x 90</t>
    </r>
    <r>
      <rPr>
        <sz val="10"/>
        <rFont val="Arial"/>
        <family val="2"/>
      </rPr>
      <t>°</t>
    </r>
    <r>
      <rPr>
        <sz val="10"/>
        <rFont val="Helvetica"/>
        <family val="2"/>
      </rPr>
      <t xml:space="preserve"> elbow</t>
    </r>
  </si>
  <si>
    <t>500 KCMIL copper wire</t>
  </si>
  <si>
    <t>#1/0 THHN copper wire</t>
  </si>
  <si>
    <t>#2 THHN copper wire</t>
  </si>
  <si>
    <t>#4 THHN copper wire</t>
  </si>
  <si>
    <t>#4 ground wire (10'0") and connect to building</t>
  </si>
  <si>
    <t>and fused switches</t>
  </si>
  <si>
    <t>Main distribution panel with 1,600 amp bus</t>
  </si>
  <si>
    <t>42 circuit MLO subpanel</t>
  </si>
  <si>
    <t>30 circuit subpanel</t>
  </si>
  <si>
    <t>2'0"x4'0" LED troffer</t>
  </si>
  <si>
    <t>1'0"x4'0" LED troffer</t>
  </si>
  <si>
    <t>4'0" surface LED wraparound</t>
  </si>
  <si>
    <t>LED high bay gym fixture</t>
  </si>
  <si>
    <t>LED exit sign with battery</t>
  </si>
  <si>
    <t>Self-contained dual head emergency light</t>
  </si>
  <si>
    <t xml:space="preserve">LED wall pack with cut off optics, building </t>
  </si>
  <si>
    <t>downlight fixture</t>
  </si>
  <si>
    <t>6" diameter surface wet location LED</t>
  </si>
  <si>
    <t>Recessed soffit LED fixture with tempered</t>
  </si>
  <si>
    <t>lens, tamperproof</t>
  </si>
  <si>
    <t>mounted exterior light fixture</t>
  </si>
  <si>
    <t>Lighting control panel</t>
  </si>
  <si>
    <t>Single switch</t>
  </si>
  <si>
    <t xml:space="preserve">Keyed switch </t>
  </si>
  <si>
    <t xml:space="preserve">Local lighting control </t>
  </si>
  <si>
    <t>Dual technology occupancy sensor</t>
  </si>
  <si>
    <t>Occupancy sensor/switch</t>
  </si>
  <si>
    <t>Wall switch with built-in motion sensor and</t>
  </si>
  <si>
    <t>control switch</t>
  </si>
  <si>
    <t>20 amp duplex outlet</t>
  </si>
  <si>
    <t>GFI duplex outlet</t>
  </si>
  <si>
    <t>Quadraplex floor outlet</t>
  </si>
  <si>
    <t>GFI 15 amp duplex outlet, weatherproof</t>
  </si>
  <si>
    <t>50 amp special outlet</t>
  </si>
  <si>
    <t>30 amp special outlet</t>
  </si>
  <si>
    <t>Junction box with cover</t>
  </si>
  <si>
    <t>Emergency light connection</t>
  </si>
  <si>
    <t>Night light connection</t>
  </si>
  <si>
    <t>100 amp, 4 pole electrical contactor</t>
  </si>
  <si>
    <t>K-1900 photocell/time switch</t>
  </si>
  <si>
    <t>30 HP, 3 phase, 208 volt motor connection</t>
  </si>
  <si>
    <t xml:space="preserve">10 HP to 7 1/2 HP, 3 phase, 208 volt motor </t>
  </si>
  <si>
    <t>connection</t>
  </si>
  <si>
    <t xml:space="preserve">5 HP to 1 HP, 3 phase, 208 volt motor </t>
  </si>
  <si>
    <t>30 HP variable frequency drive</t>
  </si>
  <si>
    <t>10 HP variable frequency drive</t>
  </si>
  <si>
    <t>Fractional motor connection</t>
  </si>
  <si>
    <t>Thermal switch</t>
  </si>
  <si>
    <t>60 amp, 3 pole fused disconnect switch</t>
  </si>
  <si>
    <t>Fused disconnect switch, weatherproof</t>
  </si>
  <si>
    <t xml:space="preserve">10 HP combination motor starter/disconnect </t>
  </si>
  <si>
    <t>switch</t>
  </si>
  <si>
    <t>1" diameter EMT conduit</t>
  </si>
  <si>
    <t>3/4" diameter EMT conduit</t>
  </si>
  <si>
    <t>1/2" diameter EMT conduit</t>
  </si>
  <si>
    <t>#6 THHN</t>
  </si>
  <si>
    <t>#8 THHN</t>
  </si>
  <si>
    <t>#10 THHN</t>
  </si>
  <si>
    <t>#12 THHN</t>
  </si>
  <si>
    <t>16-zone fire alarm control panel, including</t>
  </si>
  <si>
    <t>standby batteries and charger</t>
  </si>
  <si>
    <t>FIRE ALARM SYSTEM</t>
  </si>
  <si>
    <t>Fire alarm graphic annunciator</t>
  </si>
  <si>
    <t>Manual pull station (break glass type)</t>
  </si>
  <si>
    <t>Combination horn/strobe</t>
  </si>
  <si>
    <t>Combination horn/strobe, weatherproof</t>
  </si>
  <si>
    <t>Strobe only</t>
  </si>
  <si>
    <t>Magnetic door hold release</t>
  </si>
  <si>
    <t>Smoke detectors ionization</t>
  </si>
  <si>
    <t>Heat detector</t>
  </si>
  <si>
    <t>Duct detector</t>
  </si>
  <si>
    <t>Connect to trip circuit</t>
  </si>
  <si>
    <t>Connect to TTB</t>
  </si>
  <si>
    <t>Connect to intercom system</t>
  </si>
  <si>
    <t>Tamper switch and connection</t>
  </si>
  <si>
    <t>Flow switch and connection</t>
  </si>
  <si>
    <t>FIRE ALARM SYSTEM (Continued)</t>
  </si>
  <si>
    <t>Junction box</t>
  </si>
  <si>
    <t xml:space="preserve">1" diameter EMT conduit </t>
  </si>
  <si>
    <t>Fire alarm wiring</t>
  </si>
  <si>
    <t>4'0"x8'0"x3/4" AC grade plywood backboard</t>
  </si>
  <si>
    <t>48-pair telecom termination block</t>
  </si>
  <si>
    <t>Free-standing data equipment rack</t>
  </si>
  <si>
    <t>Plug strip</t>
  </si>
  <si>
    <t>48-port patch panel</t>
  </si>
  <si>
    <t>Cable management panel</t>
  </si>
  <si>
    <t>Fiber optic patch panel</t>
  </si>
  <si>
    <t>Connection to fire alarm system</t>
  </si>
  <si>
    <t>Single jack data/telephone outlet</t>
  </si>
  <si>
    <t>Two-jack data/telephone outlet</t>
  </si>
  <si>
    <t>DATA AND COMMUNICATIONS</t>
  </si>
  <si>
    <t>DATA AND COMMUNICATIONS (Continued)</t>
  </si>
  <si>
    <t>Three-jack data/telephone outlet</t>
  </si>
  <si>
    <t>Four-jack data/telephone outlet</t>
  </si>
  <si>
    <t>Two-jack data/telephone outlet, floor mounted</t>
  </si>
  <si>
    <t>Four-jack data/telephone outlet, floor mounted</t>
  </si>
  <si>
    <t xml:space="preserve">Three-jack data/telephone outlet, ceiling </t>
  </si>
  <si>
    <t>mounted</t>
  </si>
  <si>
    <t>Wireless access point</t>
  </si>
  <si>
    <t>Smart board interface</t>
  </si>
  <si>
    <t>12" cable tray</t>
  </si>
  <si>
    <t>4" diameter EMT conduit</t>
  </si>
  <si>
    <t>3" diameter EMT conduit</t>
  </si>
  <si>
    <t>Cat 6 cable</t>
  </si>
  <si>
    <t>100 pair Cat 3 copper voice backbone</t>
  </si>
  <si>
    <t>50 pair Cat 3 copper voice backbone</t>
  </si>
  <si>
    <t>12-strand fiber</t>
  </si>
  <si>
    <t>Single mode fiber</t>
  </si>
  <si>
    <t>Ground bar</t>
  </si>
  <si>
    <t>#2/0 bare copper ground</t>
  </si>
  <si>
    <t>Link module</t>
  </si>
  <si>
    <t>Power amplifier</t>
  </si>
  <si>
    <t>Equipment rack</t>
  </si>
  <si>
    <t>AM/FM tuner</t>
  </si>
  <si>
    <t>CD player</t>
  </si>
  <si>
    <t>Clock/speaker</t>
  </si>
  <si>
    <t>Digital clock</t>
  </si>
  <si>
    <t>Speaker</t>
  </si>
  <si>
    <t>Speaker, weatherproof</t>
  </si>
  <si>
    <t>4-pair Cat 3 wire</t>
  </si>
  <si>
    <t>25-pair Cat 3 wire</t>
  </si>
  <si>
    <t>SECURITY SYSTEM</t>
  </si>
  <si>
    <t>12-zone security control panel with keypad,</t>
  </si>
  <si>
    <t>including stand-by batteries and charger</t>
  </si>
  <si>
    <t xml:space="preserve">Headend equipment </t>
  </si>
  <si>
    <t>Classroom door lockdown hardware/interface</t>
  </si>
  <si>
    <t>Proximity card reader</t>
  </si>
  <si>
    <t>Door security contact</t>
  </si>
  <si>
    <t>Glass break detector</t>
  </si>
  <si>
    <t>Infrared motion detector, long coverage</t>
  </si>
  <si>
    <t>SECURITY SYSTEM (Continued)</t>
  </si>
  <si>
    <t>Cat 6 plenum security wire</t>
  </si>
  <si>
    <t>Cat 6 camera cable</t>
  </si>
  <si>
    <t>DOOR ACCESS SYSTEM (ROUGH-IN ONLY)</t>
  </si>
  <si>
    <t>Connect new devices to existing POE network</t>
  </si>
  <si>
    <t>switches</t>
  </si>
  <si>
    <t>J-hook</t>
  </si>
  <si>
    <t>Cat 6E cable</t>
  </si>
  <si>
    <t>Test system</t>
  </si>
  <si>
    <t>SET, RESET AND LOCKDOWN FEATURES</t>
  </si>
  <si>
    <t xml:space="preserve">Set, reset and lockdown system interface with </t>
  </si>
  <si>
    <t>door access system (allowance)</t>
  </si>
  <si>
    <t>VIDEO SURVEILLANCE SYSTEM</t>
  </si>
  <si>
    <t>Data network switch, VOIP network switches,</t>
  </si>
  <si>
    <t>VOIP server</t>
  </si>
  <si>
    <t>CCTV server</t>
  </si>
  <si>
    <t>Video recording and monitoring equipment</t>
  </si>
  <si>
    <t>Interior ceiling mounted camera</t>
  </si>
  <si>
    <t>6-strand fiber optic cable</t>
  </si>
  <si>
    <t>Exterior camera, weatherproof, heated</t>
  </si>
  <si>
    <t>enclosure</t>
  </si>
  <si>
    <t>OTHER SPECIAL SYSTEMS</t>
  </si>
  <si>
    <t>Public Address Systems (Gym and Stage)</t>
  </si>
  <si>
    <t>Mixer/pre-amplifier</t>
  </si>
  <si>
    <t>Eight channel auto/gate</t>
  </si>
  <si>
    <t>Equalizer</t>
  </si>
  <si>
    <t>Power amp</t>
  </si>
  <si>
    <t>Power amp, dual channel</t>
  </si>
  <si>
    <t>OTHER SPECIAL SYSTEMS (Continued)</t>
  </si>
  <si>
    <t>Public Address Systems (Gym and Stage) (Continued)</t>
  </si>
  <si>
    <t>CD multi-player</t>
  </si>
  <si>
    <t>Wireless receiver</t>
  </si>
  <si>
    <t>Stand type microphone</t>
  </si>
  <si>
    <t>Desk top microphone</t>
  </si>
  <si>
    <t>Wireless microphone</t>
  </si>
  <si>
    <t>Microphone floor outlet</t>
  </si>
  <si>
    <t>Microphone stand</t>
  </si>
  <si>
    <t>Over-voltage protection</t>
  </si>
  <si>
    <t>Microphone cable</t>
  </si>
  <si>
    <t>Cat 6 speaker cable</t>
  </si>
  <si>
    <t>Master transmitter</t>
  </si>
  <si>
    <t>Slave transmitter</t>
  </si>
  <si>
    <t>Infrared radiator with wire guard</t>
  </si>
  <si>
    <t>Stethoscope style receiver</t>
  </si>
  <si>
    <t>Lanyard style receiver</t>
  </si>
  <si>
    <t>Cat 6 wiring</t>
  </si>
  <si>
    <t>Hearing Impaired Audio System</t>
  </si>
  <si>
    <t>POWER GENERATION AND DISTRIBUTION</t>
  </si>
  <si>
    <t>150 KW oil-fired emergency diesel generator</t>
  </si>
  <si>
    <t>Connection to leak detection system</t>
  </si>
  <si>
    <t>Connection to level indicator</t>
  </si>
  <si>
    <t>600 amp emergency distribution panel</t>
  </si>
  <si>
    <t xml:space="preserve">100 amp, 120/208 volt, 30 circuits MLO </t>
  </si>
  <si>
    <t>emergency panel</t>
  </si>
  <si>
    <t>225 amp, 120/208 volt, 42 circuits, 4 wire,</t>
  </si>
  <si>
    <t>3 phase MLO standby panel</t>
  </si>
  <si>
    <t>1 1/4" diameter EMT conduit</t>
  </si>
  <si>
    <t>2" diameter EMT conduit</t>
  </si>
  <si>
    <t>2 1/2" diameter rigid steel conduit with fittings</t>
  </si>
  <si>
    <t>#2 THHN copper</t>
  </si>
  <si>
    <t>#1/0 THHN copper</t>
  </si>
  <si>
    <t>#3/0 THHN copper</t>
  </si>
  <si>
    <t>#4/0 THHN copper</t>
  </si>
  <si>
    <t>POWER GENERATION AND DISTRIBUTION (Continued)</t>
  </si>
  <si>
    <t>Practice basketball goal, wall mounted</t>
  </si>
  <si>
    <t>(height adjustable)</t>
  </si>
  <si>
    <t>Retractable basketball goal</t>
  </si>
  <si>
    <t>Floor markings (subcontractor)</t>
  </si>
  <si>
    <t>Floor insert</t>
  </si>
  <si>
    <t>Chinning bar</t>
  </si>
  <si>
    <t>Climbing pegboard</t>
  </si>
  <si>
    <t>ATHLETIC EQUIPMENT</t>
  </si>
  <si>
    <t>FOOD SERVICE AND KITCHEN EQUIPMENT</t>
  </si>
  <si>
    <t>Swing arm TV bracket</t>
  </si>
  <si>
    <t>65" flat panel television</t>
  </si>
  <si>
    <t>OTHER EQUIPMENT</t>
  </si>
  <si>
    <t>INTERIOR SPECIALTIES</t>
  </si>
  <si>
    <t>CASEWORK/MILLWORK</t>
  </si>
  <si>
    <t>Horizontal window blinds</t>
  </si>
  <si>
    <t>MATS</t>
  </si>
  <si>
    <t>Rubber entry mat</t>
  </si>
  <si>
    <t xml:space="preserve">9" deep x 12 3/4" high plastic laminated </t>
  </si>
  <si>
    <t>boot cubbies with (2) open face compartments</t>
  </si>
  <si>
    <t>with top shelf</t>
  </si>
  <si>
    <t>Overall 20'0" long x 2'6" deep x 3'0" high</t>
  </si>
  <si>
    <t>(2) tier receptionist desk with doors, knee</t>
  </si>
  <si>
    <t>space, drawers one side and plastic</t>
  </si>
  <si>
    <t>laminated top</t>
  </si>
  <si>
    <t xml:space="preserve">4'0" wide x 7'0" high storage cabinet with </t>
  </si>
  <si>
    <t>adjustable shelves</t>
  </si>
  <si>
    <t>laminate top</t>
  </si>
  <si>
    <t>36" wide x 2'6" high x 14'0" tub storage</t>
  </si>
  <si>
    <t>cabinet</t>
  </si>
  <si>
    <t>CASEWORK/MILLWORK (Continued)</t>
  </si>
  <si>
    <t>and shelf</t>
  </si>
  <si>
    <t>2'6" high wall unit</t>
  </si>
  <si>
    <t>1'6" high open shelf unit</t>
  </si>
  <si>
    <t>Wall mounted cabinet</t>
  </si>
  <si>
    <t>3'0"x3'0" music room and waiting closets</t>
  </si>
  <si>
    <t>12" high x 17'6" wide cubbies in kindergarten</t>
  </si>
  <si>
    <t>IMC stack</t>
  </si>
  <si>
    <t>3'0" wide x 7'0" high lockable cabinet with rod</t>
  </si>
  <si>
    <t>Kitchenette base unit, including plastic</t>
  </si>
  <si>
    <t>3'0" high base cabinet, including plastic</t>
  </si>
  <si>
    <t>Mobilization (temporary facilities)</t>
  </si>
  <si>
    <t>Construction fence</t>
  </si>
  <si>
    <t>Incidental freight</t>
  </si>
  <si>
    <t>Final clean-up and demobilize</t>
  </si>
  <si>
    <t>Site office and temporary facilities</t>
  </si>
  <si>
    <t>Utilities, lighting, power and communications</t>
  </si>
  <si>
    <t>Tools, consumables, scaffolding, etc.</t>
  </si>
  <si>
    <t>Cleaning site/snow removal</t>
  </si>
  <si>
    <t>Weather protection</t>
  </si>
  <si>
    <t>Protection building/barriers</t>
  </si>
  <si>
    <t>Testing, submittals, as-builts</t>
  </si>
  <si>
    <t>Labor contract filing fee</t>
  </si>
  <si>
    <t>Remove construction debris</t>
  </si>
  <si>
    <t>Fuel for equipment</t>
  </si>
  <si>
    <t>Printing, photographs, videos</t>
  </si>
  <si>
    <t>Permits</t>
  </si>
  <si>
    <t xml:space="preserve">By Owner </t>
  </si>
  <si>
    <t>Plan check and inspection fees</t>
  </si>
  <si>
    <t>Project manager</t>
  </si>
  <si>
    <t xml:space="preserve">Included in Mark-Up </t>
  </si>
  <si>
    <t>Superintendent</t>
  </si>
  <si>
    <t>Engineer</t>
  </si>
  <si>
    <t>HRS</t>
  </si>
  <si>
    <t>Scheduler and estimator</t>
  </si>
  <si>
    <t>Shop and as-built drawings</t>
  </si>
  <si>
    <t>Expediting</t>
  </si>
  <si>
    <t>Quality control</t>
  </si>
  <si>
    <t>Site staff/clerk</t>
  </si>
  <si>
    <t>Contractor's mark-up</t>
  </si>
  <si>
    <t>Home office</t>
  </si>
  <si>
    <t>Bonds and insurances</t>
  </si>
  <si>
    <t>estimate to the proposed bid date at the rate</t>
  </si>
  <si>
    <t xml:space="preserve">N/A </t>
  </si>
  <si>
    <t>012 - Site Preparation</t>
  </si>
  <si>
    <t>Clear site, grub up roots and remove from site</t>
  </si>
  <si>
    <t>(excludes trees)</t>
  </si>
  <si>
    <t>AC</t>
  </si>
  <si>
    <t>Staking and survey</t>
  </si>
  <si>
    <t>Dewatering pump</t>
  </si>
  <si>
    <t>WKS</t>
  </si>
  <si>
    <t>Excavate and remove material from site</t>
  </si>
  <si>
    <t>Geotextile fabric</t>
  </si>
  <si>
    <t>Type 2 fill and compaction, 4" minus</t>
  </si>
  <si>
    <t>Dust control</t>
  </si>
  <si>
    <t>Compaction tests</t>
  </si>
  <si>
    <t>SWPPP including inspection and</t>
  </si>
  <si>
    <t>maintenance</t>
  </si>
  <si>
    <t>VEHICULAR SURFACES</t>
  </si>
  <si>
    <t>4" D1 base course</t>
  </si>
  <si>
    <t>2" asphalt paving</t>
  </si>
  <si>
    <t>Joint to existing</t>
  </si>
  <si>
    <t>Marking</t>
  </si>
  <si>
    <t>24" diameter, 14 gauge CMP culvert</t>
  </si>
  <si>
    <t>Traffic sign, post and footing</t>
  </si>
  <si>
    <t>Concrete curbs</t>
  </si>
  <si>
    <t>4" concrete walks</t>
  </si>
  <si>
    <t>LANDSCAPING AND IRRIGATION</t>
  </si>
  <si>
    <t>Topsoil</t>
  </si>
  <si>
    <t>Seeding</t>
  </si>
  <si>
    <t>MSF</t>
  </si>
  <si>
    <t>6'0" to 8'0" birch</t>
  </si>
  <si>
    <t>8'0" to 10'0" mountain ash</t>
  </si>
  <si>
    <t>6'0" to 8'0" crab apple</t>
  </si>
  <si>
    <t>15" to 18" cotoneaster</t>
  </si>
  <si>
    <t>3'0" to 4'0" spirea</t>
  </si>
  <si>
    <t>Aluminum edging with stakes</t>
  </si>
  <si>
    <t>LANDSCAPING AND IRRIGATION (Continued)</t>
  </si>
  <si>
    <t>Mulch wood chips</t>
  </si>
  <si>
    <t>Building sign</t>
  </si>
  <si>
    <t>14-bike rack</t>
  </si>
  <si>
    <t>8'0" aluminum bench with back</t>
  </si>
  <si>
    <t>24" square x 30" high trash receptacle</t>
  </si>
  <si>
    <t>30'0" aluminum flag pole and concrete base</t>
  </si>
  <si>
    <t>Two-seat structure swing set</t>
  </si>
  <si>
    <t>4'0" crawl tube</t>
  </si>
  <si>
    <t>Soccer goals (two each)</t>
  </si>
  <si>
    <t>SET</t>
  </si>
  <si>
    <t xml:space="preserve">2 1/2" thick interlocking rubber tiles, </t>
  </si>
  <si>
    <t>24"x24" safety surface</t>
  </si>
  <si>
    <t>SITE FURNISHINGS AND EQUIPMENT</t>
  </si>
  <si>
    <t>PLAYGROUNDS AND PLAY FIELDS</t>
  </si>
  <si>
    <t>50'0"x60'0" game time composite play</t>
  </si>
  <si>
    <t>structure</t>
  </si>
  <si>
    <t>PLAYGROUNDS AND PLAY FIELDS (Continued)</t>
  </si>
  <si>
    <t>FENCING AND GATES</t>
  </si>
  <si>
    <t>6'0" high chainlink fence</t>
  </si>
  <si>
    <t>6'0"x10'0" gate</t>
  </si>
  <si>
    <t>Trench for gas pipe with bedding and tape</t>
  </si>
  <si>
    <t>SANITARY SEWER</t>
  </si>
  <si>
    <t>Manhole</t>
  </si>
  <si>
    <t>Connect to existing</t>
  </si>
  <si>
    <t>4" diameter DI water main and fittings</t>
  </si>
  <si>
    <t>4" hydrant</t>
  </si>
  <si>
    <t>4" valve, valve box and marker, 10'0" deep</t>
  </si>
  <si>
    <t>Excavate trench, backfill, and warning tape</t>
  </si>
  <si>
    <t>Testing and cleaning</t>
  </si>
  <si>
    <t>WATER SYSTEM</t>
  </si>
  <si>
    <t>FUEL SYSTEMS</t>
  </si>
  <si>
    <t>Leak detection system</t>
  </si>
  <si>
    <t>Fuel for testing</t>
  </si>
  <si>
    <t>GAL</t>
  </si>
  <si>
    <t>1" diameter black steel pipe and fittings</t>
  </si>
  <si>
    <t>Trench, backfilling and tape</t>
  </si>
  <si>
    <t>4'0"x8'0" concrete pad</t>
  </si>
  <si>
    <t>6'0" chainlink fence</t>
  </si>
  <si>
    <t>Testing</t>
  </si>
  <si>
    <t>grade fuel oil tank</t>
  </si>
  <si>
    <t>FUEL SYSTEMS (Continued)</t>
  </si>
  <si>
    <t>ELECTRICAL SERVICE AND DISTRIBUTION</t>
  </si>
  <si>
    <t>4'0"x5'0" concrete transformer pad</t>
  </si>
  <si>
    <t>6'0" chainlink fence (small quantity)</t>
  </si>
  <si>
    <t>6'0"x3'0" gate</t>
  </si>
  <si>
    <t>Utility transformer</t>
  </si>
  <si>
    <t xml:space="preserve">By Utility Company </t>
  </si>
  <si>
    <t>Primary service</t>
  </si>
  <si>
    <t>Trench, tape and backfilling</t>
  </si>
  <si>
    <t>#3/0 copper ground wire</t>
  </si>
  <si>
    <t>4" diameter RGS conduit</t>
  </si>
  <si>
    <t>4" diameter elbow</t>
  </si>
  <si>
    <t>Transformer connection and bushing</t>
  </si>
  <si>
    <t>350 KCMIL XHHW secondary conductors</t>
  </si>
  <si>
    <t>3/4"x10'0" ground rods, clamps and</t>
  </si>
  <si>
    <t>10'0" #4 bare copper</t>
  </si>
  <si>
    <t>LIGHTING AND EQUIPMENT</t>
  </si>
  <si>
    <t>8" diameter x 15'0" extra strong driven steel</t>
  </si>
  <si>
    <t>pipe pile foundation with welded top</t>
  </si>
  <si>
    <t>24" diameter x 36" concrete collar at base</t>
  </si>
  <si>
    <t>250 watt LED fixture with mounting arm</t>
  </si>
  <si>
    <t>1" diameter PVC conduit</t>
  </si>
  <si>
    <t>#10 XHHW conductors</t>
  </si>
  <si>
    <t>2" diameter PVC empty conduit</t>
  </si>
  <si>
    <t>Pull wire for cable service</t>
  </si>
  <si>
    <t>6" square x 25'0" steel pole mounted to pile</t>
  </si>
  <si>
    <t>cap</t>
  </si>
  <si>
    <t>DATA/COMM SERVICE AND DISTRIBUTION</t>
  </si>
  <si>
    <t>Trench, tape, and backfilling</t>
  </si>
  <si>
    <t>Testing and certification</t>
  </si>
  <si>
    <t>Valves and gauges for domestic water</t>
  </si>
  <si>
    <t>Equipment Operator (A1601)</t>
  </si>
  <si>
    <t>Laborer (S1202)</t>
  </si>
  <si>
    <t>Carpenter (S0301)</t>
  </si>
  <si>
    <t>0</t>
  </si>
  <si>
    <t>VENTILATION EQUIPMENT (Continued)</t>
  </si>
  <si>
    <t>VENTILATION DISTRIBUTION SYSTEMS (Continued)</t>
  </si>
  <si>
    <t>INTERCOM SYSTEM</t>
  </si>
  <si>
    <t>INTERCOM SYSTEM (Continued)</t>
  </si>
  <si>
    <t>N/A</t>
  </si>
  <si>
    <t>LIBRARY EQUIPMENT</t>
  </si>
  <si>
    <t>WINDOW COVERINGS</t>
  </si>
  <si>
    <t>LIGHT FIXTURES</t>
  </si>
  <si>
    <t>LIGHTING CONTROLS</t>
  </si>
  <si>
    <t>LIGHTING CONTROLS (Continued)</t>
  </si>
  <si>
    <t>CONDUIT AND WIRING</t>
  </si>
  <si>
    <t>CONDUIT AND WIRING (Continued)</t>
  </si>
  <si>
    <t>MAIN DISTRIBUTION PANELS AND SWITCHGEAR</t>
  </si>
  <si>
    <t>PANELS AND MOTOR CONTROL CENTERS</t>
  </si>
  <si>
    <t>CONDUIT AND FEEDERS</t>
  </si>
  <si>
    <t>CONDUIT AND FEEDERS (Continued)</t>
  </si>
  <si>
    <t>DEVICES AND CONNECTIONS</t>
  </si>
  <si>
    <t>DEVICES AND CONNECTIONS (Continued)</t>
  </si>
  <si>
    <t xml:space="preserve">021 - Standard Foundations and </t>
  </si>
  <si>
    <t>6"x6" W1.4xW1.4 welded wire mesh</t>
  </si>
  <si>
    <t>6"x6" W1.4xW1.4 mesh</t>
  </si>
  <si>
    <t>3'0"x7'0" hollow metal insulated door frame</t>
  </si>
  <si>
    <t>6'0"x7'0" hollow metal insulated double door</t>
  </si>
  <si>
    <t>frame</t>
  </si>
  <si>
    <t>6"x20 gauge metal studs, 16" o/c, including</t>
  </si>
  <si>
    <t>Standard wall mounted water closet with flush</t>
  </si>
  <si>
    <t>valve and carrier</t>
  </si>
  <si>
    <t>Standard water closet, ADA</t>
  </si>
  <si>
    <t>Urinal with flush valve and carrier</t>
  </si>
  <si>
    <t>Three-compartment sink</t>
  </si>
  <si>
    <t>water/glycol, complete with controls</t>
  </si>
  <si>
    <t>Resilient gym flooring</t>
  </si>
  <si>
    <t>Plus Workers' Comp</t>
  </si>
  <si>
    <t>4" diameter DI sewer line</t>
  </si>
  <si>
    <t>3 5/8"x20 gauge metal studs, 16" o/c,</t>
  </si>
  <si>
    <t>of 4% per annum</t>
  </si>
  <si>
    <t>5,000 gallon FireGuard double wall, above</t>
  </si>
  <si>
    <t>4,000 psi concrete bases, including waste</t>
  </si>
  <si>
    <t>4,000 psi concrete foundations, including</t>
  </si>
  <si>
    <t>4,000 psi concrete wall, including waste</t>
  </si>
  <si>
    <t>Three-way switch</t>
  </si>
  <si>
    <t>APRIL 2026</t>
  </si>
  <si>
    <t>HMS Project No. 26013</t>
  </si>
  <si>
    <t>2" diameter ProPress copper coupling</t>
  </si>
  <si>
    <t>1 1/2" diameter ProPress copper coupling</t>
  </si>
  <si>
    <t>1 1/4" diameter ProPress copper coupling</t>
  </si>
  <si>
    <t>1" diameter ProPress copper coupling</t>
  </si>
  <si>
    <t>3/4" diameter ProPress copper coupling</t>
  </si>
  <si>
    <t>1/2" diameter ProPress copper coupling</t>
  </si>
  <si>
    <t>1 1/2" diameter ProPress copper fitting</t>
  </si>
  <si>
    <t>(tee/elbow)</t>
  </si>
  <si>
    <t>2" diameter ProPress copper fitting</t>
  </si>
  <si>
    <t>1 1/4" diameter ProPress copper fitting</t>
  </si>
  <si>
    <t>1" diameter ProPress copper fitting</t>
  </si>
  <si>
    <t>3/4" diameter ProPress copper fitting</t>
  </si>
  <si>
    <t>1/2" diameter ProPress copper fitting</t>
  </si>
  <si>
    <t>PLUMBING EQUIPMENT (Continued)</t>
  </si>
  <si>
    <t>3" diameter ProPress copper coupling</t>
  </si>
  <si>
    <t>2 1/2" diameter ProPress copper coupling</t>
  </si>
  <si>
    <t>3" diameter ProPress copper fitting</t>
  </si>
  <si>
    <t>2 1/2" diameter ProPress copper fitting</t>
  </si>
  <si>
    <t>COOLING DISTRIBUTION SYSTEMS (Continued)</t>
  </si>
  <si>
    <t>Ferguson, February 2026; RSMeans 2026; Google product searches.</t>
  </si>
  <si>
    <t>Anchorage Sand &amp; Gravel, Spring 2026 based on standard 4,000 lb., 5 1/2 sack mix, 4,000 psi design strength, no air entrainment.</t>
  </si>
  <si>
    <t>Crescent Electric and North Coast Electric, February 2026.</t>
  </si>
  <si>
    <t>Light fixture pricing is based on review of recent lighting quotes, RSMeans 2026, and Google product searches.</t>
  </si>
  <si>
    <t>Steel Fab of Anchorage, Alaska, March 2026.</t>
  </si>
  <si>
    <t>Bar Joists and Metal Deck, Andy Milner Company, March 2026.</t>
  </si>
  <si>
    <t>Price List February 2026.</t>
  </si>
  <si>
    <t>225 amp, 120/208 volt, 4 wire, 3 phase,</t>
  </si>
  <si>
    <t>100 amp, 120/280 volt, 4 wire, 3 phase,</t>
  </si>
  <si>
    <t>2" diameter IMC conduit and fittings</t>
  </si>
  <si>
    <t>1 1/2" diameter IMC conduit and fittings</t>
  </si>
  <si>
    <t>1 1/4" diameter IMC conduit and fittings</t>
  </si>
  <si>
    <t>1" diameter IMC conduit and fittings</t>
  </si>
  <si>
    <t>including accessories and fuel tank</t>
  </si>
  <si>
    <t>600 amp automatic transfer switch</t>
  </si>
  <si>
    <t>Reach-in refrigerator</t>
  </si>
  <si>
    <t>Reach-in freezer</t>
  </si>
  <si>
    <t>Equipment, including part-time mechanic</t>
  </si>
  <si>
    <t>Commercial convection oven</t>
  </si>
  <si>
    <t>Commercial stacked washer and dryer</t>
  </si>
  <si>
    <t>Commercial range with hood</t>
  </si>
  <si>
    <t>Commercial under counter refrigerator</t>
  </si>
  <si>
    <t>DRAFT ESCALATION COST STUDY</t>
  </si>
  <si>
    <t>A.S. Title 36 Minimum Rates of Pay for Laborers and Mechanics, Pamphlet No. 600, Issue 52, effective April 1, 2026.</t>
  </si>
  <si>
    <t>APRIL 2026 LABOR RATES</t>
  </si>
  <si>
    <t>HAZARDOUS MATERIAL HANDLER (S0902)</t>
  </si>
  <si>
    <t>4" diameter cast iron pipe</t>
  </si>
  <si>
    <t>3" diameter cast iron pipe</t>
  </si>
  <si>
    <t>2" diameter cast iron pipe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</si>
</sst>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7" formatCode="&quot;$&quot;#,##0.00_);\(&quot;$&quot;#,##0.00\)"/>
    <numFmt numFmtId="43" formatCode="_(* #,##0.00_);_(* \(#,##0.00\);_(* &quot;-&quot;??_);_(@_)"/>
    <numFmt numFmtId="164" formatCode="&quot;$&quot;\ #,##0"/>
    <numFmt numFmtId="165" formatCode="#,##0\ "/>
    <numFmt numFmtId="166" formatCode="&quot;$&quot;\ #,##0\ "/>
    <numFmt numFmtId="167" formatCode="###0.00\ "/>
    <numFmt numFmtId="168" formatCode="_(* #,##0_);_(* \(#,##0\);_(* &quot;-&quot;??_);_(@_)"/>
    <numFmt numFmtId="169" formatCode="0.00\ \ \ \ \ "/>
    <numFmt numFmtId="170" formatCode="[$-409]mmmm\ d\,\ yyyy;@"/>
    <numFmt numFmtId="171" formatCode="#,##0\ \ \ "/>
    <numFmt numFmtId="172" formatCode="&quot;$&quot;\ #,##0\ \ \ "/>
    <numFmt numFmtId="173" formatCode="&quot;$&quot;\ 0.00\ \ \ \ \ "/>
    <numFmt numFmtId="174" formatCode="&quot;$&quot;\ 0.00"/>
    <numFmt numFmtId="175" formatCode="&quot;$&quot;\ #,##0.00"/>
    <numFmt numFmtId="176" formatCode="#,##0.0000"/>
    <numFmt numFmtId="177" formatCode="&quot;$&quot;\ #,##0.0000"/>
    <numFmt numFmtId="178" formatCode="&quot;$&quot;\ #,##0.000"/>
    <numFmt numFmtId="179" formatCode="0.0000%"/>
    <numFmt numFmtId="180" formatCode="#,##0.000"/>
    <numFmt numFmtId="181" formatCode="#,##0.00\ "/>
    <numFmt numFmtId="182" formatCode="#,##0.000\ "/>
    <numFmt numFmtId="183" formatCode="0.00\ "/>
    <numFmt numFmtId="184" formatCode="0.000"/>
    <numFmt numFmtId="185" formatCode="&quot;$&quot;\ #,##0.00\ "/>
    <numFmt numFmtId="186" formatCode="#,##0.0000\ "/>
    <numFmt numFmtId="187" formatCode="0.000\ "/>
    <numFmt numFmtId="188" formatCode="###0.000\ "/>
    <numFmt numFmtId="189" formatCode="&quot;$&quot;\ #,##0.00_);\(&quot;$&quot;#,##0.00\)"/>
  </numFmts>
  <fonts count="28" x14ac:knownFonts="1">
    <font>
      <sz val="10"/>
      <name val="Helvetica"/>
    </font>
    <font>
      <i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i/>
      <sz val="8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i/>
      <sz val="12"/>
      <color indexed="9"/>
      <name val="Arial"/>
      <family val="2"/>
    </font>
    <font>
      <sz val="11"/>
      <name val="Arial"/>
      <family val="2"/>
    </font>
    <font>
      <i/>
      <sz val="11"/>
      <color indexed="9"/>
      <name val="Arial"/>
      <family val="2"/>
    </font>
    <font>
      <i/>
      <sz val="11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indexed="9"/>
      <name val="Arial"/>
      <family val="2"/>
    </font>
    <font>
      <i/>
      <sz val="10"/>
      <color indexed="9"/>
      <name val="Arial"/>
      <family val="2"/>
    </font>
    <font>
      <b/>
      <sz val="10"/>
      <name val="Helvetica"/>
      <family val="2"/>
    </font>
    <font>
      <i/>
      <sz val="10"/>
      <name val="Helvetica"/>
      <family val="2"/>
    </font>
    <font>
      <sz val="10"/>
      <name val="Helvetica"/>
      <family val="2"/>
    </font>
    <font>
      <b/>
      <sz val="12"/>
      <name val="Arial"/>
      <family val="2"/>
    </font>
    <font>
      <u/>
      <sz val="10"/>
      <name val="Helvetica"/>
      <family val="2"/>
    </font>
    <font>
      <i/>
      <sz val="10"/>
      <name val="Helvetica"/>
    </font>
    <font>
      <u/>
      <sz val="10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00">
    <xf numFmtId="0" fontId="0" fillId="0" borderId="0" xfId="0"/>
    <xf numFmtId="0" fontId="3" fillId="0" borderId="0" xfId="0" applyFont="1"/>
    <xf numFmtId="167" fontId="4" fillId="0" borderId="1" xfId="0" applyNumberFormat="1" applyFont="1" applyBorder="1" applyAlignment="1">
      <alignment horizontal="left"/>
    </xf>
    <xf numFmtId="167" fontId="4" fillId="0" borderId="2" xfId="0" applyNumberFormat="1" applyFont="1" applyBorder="1" applyAlignment="1">
      <alignment horizontal="center"/>
    </xf>
    <xf numFmtId="165" fontId="4" fillId="0" borderId="0" xfId="0" applyNumberFormat="1" applyFont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7" fontId="4" fillId="0" borderId="0" xfId="0" applyNumberFormat="1" applyFont="1" applyAlignment="1">
      <alignment horizontal="center"/>
    </xf>
    <xf numFmtId="165" fontId="4" fillId="0" borderId="2" xfId="0" applyNumberFormat="1" applyFont="1" applyBorder="1" applyAlignment="1">
      <alignment horizontal="center"/>
    </xf>
    <xf numFmtId="0" fontId="2" fillId="0" borderId="0" xfId="2"/>
    <xf numFmtId="3" fontId="8" fillId="0" borderId="0" xfId="0" applyNumberFormat="1" applyFont="1"/>
    <xf numFmtId="0" fontId="8" fillId="0" borderId="0" xfId="0" applyFont="1"/>
    <xf numFmtId="2" fontId="8" fillId="0" borderId="0" xfId="0" applyNumberFormat="1" applyFont="1" applyAlignment="1">
      <alignment horizontal="center"/>
    </xf>
    <xf numFmtId="0" fontId="13" fillId="0" borderId="5" xfId="0" applyFont="1" applyBorder="1" applyAlignment="1">
      <alignment horizontal="left" indent="1"/>
    </xf>
    <xf numFmtId="0" fontId="13" fillId="0" borderId="9" xfId="0" applyFont="1" applyBorder="1" applyAlignment="1">
      <alignment horizontal="left" indent="1"/>
    </xf>
    <xf numFmtId="0" fontId="13" fillId="0" borderId="15" xfId="0" applyFont="1" applyBorder="1" applyAlignment="1">
      <alignment horizontal="left" indent="1"/>
    </xf>
    <xf numFmtId="0" fontId="13" fillId="0" borderId="5" xfId="0" applyFont="1" applyBorder="1" applyAlignment="1">
      <alignment horizontal="left"/>
    </xf>
    <xf numFmtId="0" fontId="13" fillId="0" borderId="9" xfId="0" applyFont="1" applyBorder="1" applyAlignment="1">
      <alignment horizontal="left"/>
    </xf>
    <xf numFmtId="0" fontId="13" fillId="0" borderId="15" xfId="0" applyFont="1" applyBorder="1" applyAlignment="1">
      <alignment horizontal="left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right" vertical="center"/>
    </xf>
    <xf numFmtId="0" fontId="9" fillId="2" borderId="7" xfId="0" applyFont="1" applyFill="1" applyBorder="1" applyAlignment="1">
      <alignment horizontal="center" vertical="center"/>
    </xf>
    <xf numFmtId="164" fontId="13" fillId="0" borderId="25" xfId="0" applyNumberFormat="1" applyFont="1" applyBorder="1"/>
    <xf numFmtId="164" fontId="13" fillId="0" borderId="25" xfId="0" applyNumberFormat="1" applyFont="1" applyBorder="1" applyAlignment="1">
      <alignment horizontal="right"/>
    </xf>
    <xf numFmtId="0" fontId="13" fillId="0" borderId="9" xfId="0" applyFont="1" applyBorder="1"/>
    <xf numFmtId="0" fontId="13" fillId="0" borderId="0" xfId="0" applyFont="1"/>
    <xf numFmtId="164" fontId="13" fillId="0" borderId="0" xfId="0" applyNumberFormat="1" applyFont="1"/>
    <xf numFmtId="0" fontId="5" fillId="0" borderId="0" xfId="2" applyFont="1"/>
    <xf numFmtId="0" fontId="1" fillId="0" borderId="0" xfId="2" applyFont="1" applyAlignment="1">
      <alignment horizontal="left"/>
    </xf>
    <xf numFmtId="0" fontId="2" fillId="0" borderId="26" xfId="2" applyBorder="1"/>
    <xf numFmtId="0" fontId="5" fillId="0" borderId="27" xfId="2" applyFont="1" applyBorder="1"/>
    <xf numFmtId="0" fontId="5" fillId="0" borderId="26" xfId="2" applyFont="1" applyBorder="1"/>
    <xf numFmtId="0" fontId="2" fillId="0" borderId="28" xfId="2" applyBorder="1"/>
    <xf numFmtId="0" fontId="2" fillId="0" borderId="29" xfId="2" applyBorder="1"/>
    <xf numFmtId="0" fontId="2" fillId="0" borderId="30" xfId="2" applyBorder="1"/>
    <xf numFmtId="0" fontId="2" fillId="0" borderId="27" xfId="2" applyBorder="1"/>
    <xf numFmtId="0" fontId="1" fillId="0" borderId="26" xfId="2" quotePrefix="1" applyFont="1" applyBorder="1" applyAlignment="1">
      <alignment horizontal="right"/>
    </xf>
    <xf numFmtId="3" fontId="10" fillId="0" borderId="0" xfId="0" applyNumberFormat="1" applyFont="1"/>
    <xf numFmtId="0" fontId="10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1" xfId="0" applyFont="1" applyBorder="1"/>
    <xf numFmtId="0" fontId="2" fillId="0" borderId="32" xfId="0" applyFont="1" applyBorder="1"/>
    <xf numFmtId="3" fontId="2" fillId="0" borderId="32" xfId="0" applyNumberFormat="1" applyFont="1" applyBorder="1"/>
    <xf numFmtId="0" fontId="2" fillId="0" borderId="33" xfId="0" applyFont="1" applyBorder="1"/>
    <xf numFmtId="165" fontId="2" fillId="0" borderId="0" xfId="0" applyNumberFormat="1" applyFont="1" applyAlignment="1">
      <alignment horizontal="right"/>
    </xf>
    <xf numFmtId="166" fontId="13" fillId="0" borderId="25" xfId="0" applyNumberFormat="1" applyFont="1" applyBorder="1" applyAlignment="1">
      <alignment horizontal="right"/>
    </xf>
    <xf numFmtId="167" fontId="2" fillId="0" borderId="0" xfId="0" applyNumberFormat="1" applyFont="1" applyAlignment="1">
      <alignment horizontal="right"/>
    </xf>
    <xf numFmtId="10" fontId="2" fillId="0" borderId="0" xfId="3" applyNumberFormat="1" applyFont="1" applyAlignment="1">
      <alignment horizontal="right"/>
    </xf>
    <xf numFmtId="165" fontId="13" fillId="0" borderId="25" xfId="0" applyNumberFormat="1" applyFont="1" applyBorder="1" applyAlignment="1">
      <alignment horizontal="right"/>
    </xf>
    <xf numFmtId="167" fontId="13" fillId="0" borderId="25" xfId="0" applyNumberFormat="1" applyFont="1" applyBorder="1" applyAlignment="1">
      <alignment horizontal="right"/>
    </xf>
    <xf numFmtId="10" fontId="2" fillId="0" borderId="0" xfId="0" applyNumberFormat="1" applyFont="1" applyAlignment="1">
      <alignment horizontal="right"/>
    </xf>
    <xf numFmtId="0" fontId="1" fillId="0" borderId="27" xfId="2" applyFont="1" applyBorder="1" applyAlignment="1">
      <alignment horizontal="center"/>
    </xf>
    <xf numFmtId="0" fontId="1" fillId="0" borderId="0" xfId="2" applyFont="1" applyAlignment="1">
      <alignment horizontal="center"/>
    </xf>
    <xf numFmtId="0" fontId="1" fillId="0" borderId="26" xfId="2" applyFont="1" applyBorder="1" applyAlignment="1">
      <alignment horizontal="center"/>
    </xf>
    <xf numFmtId="0" fontId="2" fillId="0" borderId="27" xfId="2" applyBorder="1" applyAlignment="1">
      <alignment horizontal="center"/>
    </xf>
    <xf numFmtId="0" fontId="2" fillId="0" borderId="0" xfId="2" applyAlignment="1">
      <alignment horizontal="center"/>
    </xf>
    <xf numFmtId="0" fontId="2" fillId="0" borderId="26" xfId="2" applyBorder="1" applyAlignment="1">
      <alignment horizontal="center"/>
    </xf>
    <xf numFmtId="165" fontId="1" fillId="0" borderId="20" xfId="0" applyNumberFormat="1" applyFont="1" applyBorder="1"/>
    <xf numFmtId="0" fontId="1" fillId="0" borderId="21" xfId="0" applyFont="1" applyBorder="1" applyAlignment="1">
      <alignment horizontal="right"/>
    </xf>
    <xf numFmtId="167" fontId="1" fillId="0" borderId="6" xfId="0" applyNumberFormat="1" applyFont="1" applyBorder="1"/>
    <xf numFmtId="165" fontId="1" fillId="0" borderId="21" xfId="0" applyNumberFormat="1" applyFont="1" applyBorder="1"/>
    <xf numFmtId="167" fontId="1" fillId="0" borderId="21" xfId="0" applyNumberFormat="1" applyFont="1" applyBorder="1"/>
    <xf numFmtId="165" fontId="1" fillId="0" borderId="6" xfId="0" applyNumberFormat="1" applyFont="1" applyBorder="1"/>
    <xf numFmtId="0" fontId="2" fillId="0" borderId="7" xfId="0" applyFont="1" applyBorder="1"/>
    <xf numFmtId="165" fontId="1" fillId="0" borderId="3" xfId="0" applyNumberFormat="1" applyFont="1" applyBorder="1"/>
    <xf numFmtId="0" fontId="1" fillId="0" borderId="2" xfId="0" applyFont="1" applyBorder="1" applyAlignment="1">
      <alignment horizontal="right"/>
    </xf>
    <xf numFmtId="165" fontId="1" fillId="0" borderId="22" xfId="0" applyNumberFormat="1" applyFont="1" applyBorder="1"/>
    <xf numFmtId="165" fontId="1" fillId="0" borderId="22" xfId="0" applyNumberFormat="1" applyFont="1" applyBorder="1" applyAlignment="1">
      <alignment horizontal="right"/>
    </xf>
    <xf numFmtId="0" fontId="2" fillId="0" borderId="8" xfId="0" applyFont="1" applyBorder="1"/>
    <xf numFmtId="165" fontId="1" fillId="0" borderId="23" xfId="0" applyNumberFormat="1" applyFont="1" applyBorder="1"/>
    <xf numFmtId="0" fontId="1" fillId="0" borderId="24" xfId="0" applyFont="1" applyBorder="1" applyAlignment="1">
      <alignment horizontal="right"/>
    </xf>
    <xf numFmtId="167" fontId="1" fillId="0" borderId="4" xfId="0" applyNumberFormat="1" applyFont="1" applyBorder="1"/>
    <xf numFmtId="165" fontId="1" fillId="0" borderId="24" xfId="0" applyNumberFormat="1" applyFont="1" applyBorder="1"/>
    <xf numFmtId="167" fontId="1" fillId="0" borderId="24" xfId="0" applyNumberFormat="1" applyFont="1" applyBorder="1"/>
    <xf numFmtId="165" fontId="1" fillId="0" borderId="4" xfId="0" applyNumberFormat="1" applyFont="1" applyBorder="1"/>
    <xf numFmtId="0" fontId="2" fillId="0" borderId="16" xfId="0" applyFont="1" applyBorder="1"/>
    <xf numFmtId="166" fontId="2" fillId="0" borderId="0" xfId="0" applyNumberFormat="1" applyFont="1" applyAlignment="1">
      <alignment horizontal="right"/>
    </xf>
    <xf numFmtId="168" fontId="2" fillId="0" borderId="0" xfId="1" applyNumberFormat="1" applyFont="1"/>
    <xf numFmtId="0" fontId="2" fillId="0" borderId="25" xfId="0" applyFont="1" applyBorder="1"/>
    <xf numFmtId="165" fontId="2" fillId="0" borderId="0" xfId="0" applyNumberFormat="1" applyFont="1"/>
    <xf numFmtId="167" fontId="2" fillId="0" borderId="0" xfId="0" applyNumberFormat="1" applyFont="1"/>
    <xf numFmtId="0" fontId="2" fillId="0" borderId="4" xfId="0" applyFont="1" applyBorder="1"/>
    <xf numFmtId="0" fontId="1" fillId="0" borderId="0" xfId="0" applyFont="1"/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7" fontId="1" fillId="0" borderId="0" xfId="0" applyNumberFormat="1" applyFont="1" applyAlignment="1">
      <alignment horizontal="right"/>
    </xf>
    <xf numFmtId="166" fontId="1" fillId="0" borderId="6" xfId="0" applyNumberFormat="1" applyFont="1" applyBorder="1" applyAlignment="1">
      <alignment horizontal="right"/>
    </xf>
    <xf numFmtId="167" fontId="1" fillId="0" borderId="6" xfId="0" applyNumberFormat="1" applyFont="1" applyBorder="1" applyAlignment="1">
      <alignment horizontal="right"/>
    </xf>
    <xf numFmtId="168" fontId="1" fillId="0" borderId="0" xfId="1" applyNumberFormat="1" applyFont="1"/>
    <xf numFmtId="0" fontId="1" fillId="0" borderId="6" xfId="0" applyFont="1" applyBorder="1"/>
    <xf numFmtId="0" fontId="1" fillId="0" borderId="25" xfId="0" applyFont="1" applyBorder="1"/>
    <xf numFmtId="3" fontId="2" fillId="0" borderId="0" xfId="0" applyNumberFormat="1" applyFont="1"/>
    <xf numFmtId="0" fontId="2" fillId="0" borderId="14" xfId="0" applyFont="1" applyBorder="1"/>
    <xf numFmtId="0" fontId="1" fillId="0" borderId="8" xfId="0" applyFont="1" applyBorder="1"/>
    <xf numFmtId="0" fontId="2" fillId="0" borderId="9" xfId="0" applyFont="1" applyBorder="1"/>
    <xf numFmtId="164" fontId="2" fillId="0" borderId="0" xfId="0" applyNumberFormat="1" applyFont="1"/>
    <xf numFmtId="0" fontId="2" fillId="0" borderId="12" xfId="0" applyFont="1" applyBorder="1"/>
    <xf numFmtId="0" fontId="2" fillId="0" borderId="13" xfId="0" applyFont="1" applyBorder="1"/>
    <xf numFmtId="3" fontId="2" fillId="0" borderId="13" xfId="0" applyNumberFormat="1" applyFont="1" applyBorder="1"/>
    <xf numFmtId="0" fontId="2" fillId="0" borderId="15" xfId="0" applyFont="1" applyBorder="1"/>
    <xf numFmtId="3" fontId="2" fillId="0" borderId="4" xfId="0" applyNumberFormat="1" applyFont="1" applyBorder="1"/>
    <xf numFmtId="0" fontId="1" fillId="0" borderId="9" xfId="0" applyFont="1" applyBorder="1"/>
    <xf numFmtId="0" fontId="1" fillId="0" borderId="0" xfId="0" applyFont="1" applyAlignment="1">
      <alignment horizontal="left" indent="1"/>
    </xf>
    <xf numFmtId="164" fontId="1" fillId="0" borderId="0" xfId="0" applyNumberFormat="1" applyFont="1"/>
    <xf numFmtId="174" fontId="1" fillId="0" borderId="0" xfId="0" applyNumberFormat="1" applyFont="1"/>
    <xf numFmtId="3" fontId="1" fillId="0" borderId="0" xfId="0" applyNumberFormat="1" applyFont="1"/>
    <xf numFmtId="0" fontId="15" fillId="0" borderId="0" xfId="0" applyFont="1"/>
    <xf numFmtId="0" fontId="8" fillId="0" borderId="0" xfId="0" applyFont="1" applyAlignment="1">
      <alignment horizontal="center"/>
    </xf>
    <xf numFmtId="10" fontId="13" fillId="0" borderId="25" xfId="3" applyNumberFormat="1" applyFont="1" applyBorder="1" applyAlignment="1">
      <alignment horizontal="right"/>
    </xf>
    <xf numFmtId="164" fontId="16" fillId="0" borderId="25" xfId="0" applyNumberFormat="1" applyFont="1" applyBorder="1" applyAlignment="1">
      <alignment horizontal="right"/>
    </xf>
    <xf numFmtId="3" fontId="12" fillId="0" borderId="0" xfId="0" applyNumberFormat="1" applyFont="1"/>
    <xf numFmtId="0" fontId="12" fillId="0" borderId="0" xfId="0" applyFont="1"/>
    <xf numFmtId="3" fontId="11" fillId="0" borderId="0" xfId="0" applyNumberFormat="1" applyFont="1"/>
    <xf numFmtId="0" fontId="11" fillId="0" borderId="0" xfId="0" applyFont="1"/>
    <xf numFmtId="0" fontId="16" fillId="0" borderId="9" xfId="0" applyFont="1" applyBorder="1"/>
    <xf numFmtId="0" fontId="16" fillId="0" borderId="0" xfId="0" applyFont="1"/>
    <xf numFmtId="0" fontId="16" fillId="0" borderId="0" xfId="0" applyFont="1" applyAlignment="1">
      <alignment horizontal="center"/>
    </xf>
    <xf numFmtId="171" fontId="16" fillId="0" borderId="0" xfId="0" applyNumberFormat="1" applyFont="1"/>
    <xf numFmtId="172" fontId="16" fillId="0" borderId="0" xfId="0" applyNumberFormat="1" applyFont="1"/>
    <xf numFmtId="173" fontId="16" fillId="0" borderId="0" xfId="0" applyNumberFormat="1" applyFont="1" applyAlignment="1">
      <alignment horizontal="right"/>
    </xf>
    <xf numFmtId="3" fontId="17" fillId="0" borderId="0" xfId="0" applyNumberFormat="1" applyFont="1"/>
    <xf numFmtId="0" fontId="18" fillId="0" borderId="9" xfId="0" applyFont="1" applyBorder="1"/>
    <xf numFmtId="0" fontId="18" fillId="0" borderId="0" xfId="0" applyFont="1"/>
    <xf numFmtId="0" fontId="18" fillId="0" borderId="0" xfId="0" applyFont="1" applyAlignment="1">
      <alignment horizontal="center"/>
    </xf>
    <xf numFmtId="172" fontId="18" fillId="0" borderId="0" xfId="0" applyNumberFormat="1" applyFont="1"/>
    <xf numFmtId="172" fontId="18" fillId="0" borderId="1" xfId="0" applyNumberFormat="1" applyFont="1" applyBorder="1"/>
    <xf numFmtId="171" fontId="18" fillId="0" borderId="0" xfId="0" applyNumberFormat="1" applyFont="1"/>
    <xf numFmtId="169" fontId="18" fillId="0" borderId="0" xfId="0" applyNumberFormat="1" applyFont="1" applyAlignment="1">
      <alignment horizontal="right"/>
    </xf>
    <xf numFmtId="3" fontId="18" fillId="0" borderId="0" xfId="0" applyNumberFormat="1" applyFont="1"/>
    <xf numFmtId="0" fontId="18" fillId="0" borderId="12" xfId="0" applyFont="1" applyBorder="1"/>
    <xf numFmtId="0" fontId="18" fillId="0" borderId="13" xfId="0" applyFont="1" applyBorder="1"/>
    <xf numFmtId="0" fontId="18" fillId="0" borderId="13" xfId="0" applyFont="1" applyBorder="1" applyAlignment="1">
      <alignment horizontal="center"/>
    </xf>
    <xf numFmtId="171" fontId="18" fillId="0" borderId="13" xfId="0" applyNumberFormat="1" applyFont="1" applyBorder="1"/>
    <xf numFmtId="0" fontId="18" fillId="0" borderId="37" xfId="0" applyFont="1" applyBorder="1"/>
    <xf numFmtId="0" fontId="18" fillId="0" borderId="38" xfId="0" applyFont="1" applyBorder="1" applyAlignment="1">
      <alignment horizontal="center"/>
    </xf>
    <xf numFmtId="171" fontId="18" fillId="0" borderId="38" xfId="0" applyNumberFormat="1" applyFont="1" applyBorder="1"/>
    <xf numFmtId="0" fontId="18" fillId="0" borderId="17" xfId="0" applyFont="1" applyBorder="1"/>
    <xf numFmtId="0" fontId="18" fillId="0" borderId="18" xfId="0" applyFont="1" applyBorder="1"/>
    <xf numFmtId="0" fontId="18" fillId="0" borderId="18" xfId="0" applyFont="1" applyBorder="1" applyAlignment="1">
      <alignment horizontal="center"/>
    </xf>
    <xf numFmtId="171" fontId="18" fillId="0" borderId="18" xfId="0" applyNumberFormat="1" applyFont="1" applyBorder="1"/>
    <xf numFmtId="0" fontId="18" fillId="0" borderId="10" xfId="0" applyFont="1" applyBorder="1"/>
    <xf numFmtId="0" fontId="18" fillId="0" borderId="1" xfId="0" applyFont="1" applyBorder="1"/>
    <xf numFmtId="0" fontId="18" fillId="0" borderId="1" xfId="0" applyFont="1" applyBorder="1" applyAlignment="1">
      <alignment horizontal="center"/>
    </xf>
    <xf numFmtId="171" fontId="18" fillId="0" borderId="1" xfId="0" applyNumberFormat="1" applyFont="1" applyBorder="1"/>
    <xf numFmtId="0" fontId="18" fillId="0" borderId="6" xfId="0" applyFont="1" applyBorder="1"/>
    <xf numFmtId="0" fontId="18" fillId="0" borderId="6" xfId="0" applyFont="1" applyBorder="1" applyAlignment="1">
      <alignment horizontal="center"/>
    </xf>
    <xf numFmtId="171" fontId="18" fillId="0" borderId="6" xfId="0" applyNumberFormat="1" applyFont="1" applyBorder="1"/>
    <xf numFmtId="169" fontId="18" fillId="0" borderId="6" xfId="0" applyNumberFormat="1" applyFont="1" applyBorder="1" applyAlignment="1">
      <alignment horizontal="right"/>
    </xf>
    <xf numFmtId="0" fontId="16" fillId="0" borderId="9" xfId="0" applyFont="1" applyBorder="1" applyAlignment="1">
      <alignment horizontal="left" indent="1"/>
    </xf>
    <xf numFmtId="0" fontId="17" fillId="0" borderId="0" xfId="0" applyFont="1"/>
    <xf numFmtId="171" fontId="17" fillId="0" borderId="0" xfId="0" applyNumberFormat="1" applyFont="1"/>
    <xf numFmtId="0" fontId="18" fillId="0" borderId="38" xfId="0" applyFont="1" applyBorder="1"/>
    <xf numFmtId="10" fontId="18" fillId="0" borderId="18" xfId="3" applyNumberFormat="1" applyFont="1" applyBorder="1" applyAlignment="1">
      <alignment horizontal="center"/>
    </xf>
    <xf numFmtId="10" fontId="18" fillId="0" borderId="1" xfId="0" applyNumberFormat="1" applyFont="1" applyBorder="1" applyAlignment="1">
      <alignment horizontal="center"/>
    </xf>
    <xf numFmtId="10" fontId="18" fillId="0" borderId="1" xfId="0" applyNumberFormat="1" applyFont="1" applyBorder="1" applyAlignment="1">
      <alignment horizontal="right" indent="2"/>
    </xf>
    <xf numFmtId="172" fontId="18" fillId="0" borderId="1" xfId="0" applyNumberFormat="1" applyFont="1" applyBorder="1" applyAlignment="1">
      <alignment horizontal="right"/>
    </xf>
    <xf numFmtId="10" fontId="18" fillId="0" borderId="18" xfId="0" applyNumberFormat="1" applyFont="1" applyBorder="1" applyAlignment="1">
      <alignment horizontal="center"/>
    </xf>
    <xf numFmtId="10" fontId="18" fillId="0" borderId="18" xfId="0" applyNumberFormat="1" applyFont="1" applyBorder="1" applyAlignment="1">
      <alignment horizontal="right" indent="2"/>
    </xf>
    <xf numFmtId="171" fontId="18" fillId="0" borderId="18" xfId="0" applyNumberFormat="1" applyFont="1" applyBorder="1" applyAlignment="1">
      <alignment horizontal="right"/>
    </xf>
    <xf numFmtId="3" fontId="16" fillId="0" borderId="0" xfId="0" applyNumberFormat="1" applyFont="1" applyAlignment="1">
      <alignment horizontal="center"/>
    </xf>
    <xf numFmtId="3" fontId="16" fillId="0" borderId="0" xfId="0" applyNumberFormat="1" applyFont="1"/>
    <xf numFmtId="10" fontId="16" fillId="0" borderId="8" xfId="3" applyNumberFormat="1" applyFont="1" applyBorder="1" applyAlignment="1">
      <alignment horizontal="center"/>
    </xf>
    <xf numFmtId="3" fontId="14" fillId="0" borderId="0" xfId="0" applyNumberFormat="1" applyFont="1"/>
    <xf numFmtId="0" fontId="14" fillId="0" borderId="31" xfId="0" applyFont="1" applyBorder="1" applyAlignment="1">
      <alignment horizontal="left" indent="1"/>
    </xf>
    <xf numFmtId="0" fontId="14" fillId="0" borderId="32" xfId="0" applyFont="1" applyBorder="1"/>
    <xf numFmtId="0" fontId="14" fillId="0" borderId="32" xfId="0" applyFont="1" applyBorder="1" applyAlignment="1">
      <alignment horizontal="center"/>
    </xf>
    <xf numFmtId="3" fontId="14" fillId="0" borderId="32" xfId="0" applyNumberFormat="1" applyFont="1" applyBorder="1"/>
    <xf numFmtId="2" fontId="14" fillId="0" borderId="32" xfId="0" applyNumberFormat="1" applyFont="1" applyBorder="1" applyAlignment="1">
      <alignment horizontal="right"/>
    </xf>
    <xf numFmtId="3" fontId="14" fillId="0" borderId="32" xfId="0" applyNumberFormat="1" applyFont="1" applyBorder="1" applyAlignment="1">
      <alignment horizontal="right"/>
    </xf>
    <xf numFmtId="3" fontId="14" fillId="0" borderId="33" xfId="0" applyNumberFormat="1" applyFont="1" applyBorder="1" applyAlignment="1">
      <alignment horizontal="center"/>
    </xf>
    <xf numFmtId="2" fontId="18" fillId="0" borderId="0" xfId="0" applyNumberFormat="1" applyFont="1" applyAlignment="1">
      <alignment horizontal="center"/>
    </xf>
    <xf numFmtId="175" fontId="16" fillId="0" borderId="0" xfId="0" applyNumberFormat="1" applyFont="1"/>
    <xf numFmtId="2" fontId="16" fillId="0" borderId="8" xfId="3" applyNumberFormat="1" applyFont="1" applyBorder="1" applyAlignment="1">
      <alignment horizontal="center"/>
    </xf>
    <xf numFmtId="3" fontId="18" fillId="0" borderId="1" xfId="0" applyNumberFormat="1" applyFont="1" applyBorder="1" applyAlignment="1">
      <alignment horizontal="center"/>
    </xf>
    <xf numFmtId="175" fontId="18" fillId="0" borderId="1" xfId="0" applyNumberFormat="1" applyFont="1" applyBorder="1"/>
    <xf numFmtId="4" fontId="18" fillId="0" borderId="1" xfId="0" applyNumberFormat="1" applyFont="1" applyBorder="1"/>
    <xf numFmtId="3" fontId="18" fillId="0" borderId="13" xfId="0" applyNumberFormat="1" applyFont="1" applyBorder="1" applyAlignment="1">
      <alignment horizontal="center"/>
    </xf>
    <xf numFmtId="0" fontId="18" fillId="0" borderId="15" xfId="0" applyFont="1" applyBorder="1"/>
    <xf numFmtId="0" fontId="18" fillId="0" borderId="4" xfId="0" applyFont="1" applyBorder="1"/>
    <xf numFmtId="3" fontId="18" fillId="0" borderId="4" xfId="0" applyNumberFormat="1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171" fontId="18" fillId="0" borderId="4" xfId="0" applyNumberFormat="1" applyFont="1" applyBorder="1"/>
    <xf numFmtId="4" fontId="18" fillId="0" borderId="18" xfId="0" applyNumberFormat="1" applyFont="1" applyBorder="1"/>
    <xf numFmtId="0" fontId="16" fillId="0" borderId="5" xfId="0" applyFont="1" applyBorder="1"/>
    <xf numFmtId="0" fontId="16" fillId="0" borderId="6" xfId="0" applyFont="1" applyBorder="1"/>
    <xf numFmtId="0" fontId="16" fillId="0" borderId="6" xfId="0" applyFont="1" applyBorder="1" applyAlignment="1">
      <alignment horizontal="center"/>
    </xf>
    <xf numFmtId="171" fontId="16" fillId="0" borderId="6" xfId="0" applyNumberFormat="1" applyFont="1" applyBorder="1"/>
    <xf numFmtId="172" fontId="16" fillId="0" borderId="6" xfId="0" applyNumberFormat="1" applyFont="1" applyBorder="1"/>
    <xf numFmtId="0" fontId="19" fillId="2" borderId="5" xfId="0" applyFont="1" applyFill="1" applyBorder="1"/>
    <xf numFmtId="0" fontId="19" fillId="2" borderId="6" xfId="0" applyFont="1" applyFill="1" applyBorder="1"/>
    <xf numFmtId="0" fontId="19" fillId="2" borderId="6" xfId="0" applyFont="1" applyFill="1" applyBorder="1" applyAlignment="1">
      <alignment horizontal="center"/>
    </xf>
    <xf numFmtId="0" fontId="19" fillId="2" borderId="6" xfId="0" applyFont="1" applyFill="1" applyBorder="1" applyAlignment="1">
      <alignment horizontal="right"/>
    </xf>
    <xf numFmtId="3" fontId="20" fillId="2" borderId="6" xfId="0" applyNumberFormat="1" applyFont="1" applyFill="1" applyBorder="1" applyAlignment="1">
      <alignment horizontal="right"/>
    </xf>
    <xf numFmtId="3" fontId="19" fillId="2" borderId="6" xfId="0" applyNumberFormat="1" applyFont="1" applyFill="1" applyBorder="1" applyAlignment="1">
      <alignment horizontal="right"/>
    </xf>
    <xf numFmtId="0" fontId="19" fillId="2" borderId="7" xfId="0" applyFont="1" applyFill="1" applyBorder="1" applyAlignment="1">
      <alignment horizontal="center"/>
    </xf>
    <xf numFmtId="0" fontId="20" fillId="2" borderId="9" xfId="0" applyFont="1" applyFill="1" applyBorder="1"/>
    <xf numFmtId="0" fontId="20" fillId="2" borderId="0" xfId="0" applyFont="1" applyFill="1"/>
    <xf numFmtId="0" fontId="20" fillId="2" borderId="0" xfId="0" applyFont="1" applyFill="1" applyAlignment="1">
      <alignment horizontal="center"/>
    </xf>
    <xf numFmtId="3" fontId="20" fillId="2" borderId="0" xfId="0" applyNumberFormat="1" applyFont="1" applyFill="1" applyAlignment="1">
      <alignment horizontal="right"/>
    </xf>
    <xf numFmtId="2" fontId="20" fillId="2" borderId="0" xfId="0" applyNumberFormat="1" applyFont="1" applyFill="1" applyAlignment="1">
      <alignment horizontal="right"/>
    </xf>
    <xf numFmtId="0" fontId="19" fillId="2" borderId="8" xfId="0" applyFont="1" applyFill="1" applyBorder="1" applyAlignment="1">
      <alignment horizontal="center"/>
    </xf>
    <xf numFmtId="4" fontId="17" fillId="0" borderId="0" xfId="0" applyNumberFormat="1" applyFont="1"/>
    <xf numFmtId="10" fontId="18" fillId="0" borderId="11" xfId="0" applyNumberFormat="1" applyFont="1" applyBorder="1" applyAlignment="1">
      <alignment horizontal="center"/>
    </xf>
    <xf numFmtId="164" fontId="16" fillId="0" borderId="0" xfId="0" applyNumberFormat="1" applyFont="1"/>
    <xf numFmtId="0" fontId="18" fillId="0" borderId="0" xfId="0" applyFont="1" applyAlignment="1">
      <alignment horizontal="left" indent="1"/>
    </xf>
    <xf numFmtId="0" fontId="16" fillId="0" borderId="39" xfId="0" applyFont="1" applyBorder="1" applyAlignment="1">
      <alignment horizontal="left" indent="1"/>
    </xf>
    <xf numFmtId="0" fontId="16" fillId="0" borderId="40" xfId="0" applyFont="1" applyBorder="1"/>
    <xf numFmtId="0" fontId="16" fillId="0" borderId="40" xfId="0" applyFont="1" applyBorder="1" applyAlignment="1">
      <alignment horizontal="center"/>
    </xf>
    <xf numFmtId="172" fontId="16" fillId="0" borderId="40" xfId="0" applyNumberFormat="1" applyFont="1" applyBorder="1"/>
    <xf numFmtId="0" fontId="16" fillId="0" borderId="6" xfId="0" applyFont="1" applyBorder="1" applyAlignment="1">
      <alignment horizontal="left" indent="1"/>
    </xf>
    <xf numFmtId="164" fontId="14" fillId="0" borderId="6" xfId="0" applyNumberFormat="1" applyFont="1" applyBorder="1" applyAlignment="1">
      <alignment horizontal="right"/>
    </xf>
    <xf numFmtId="0" fontId="14" fillId="0" borderId="6" xfId="0" applyFont="1" applyBorder="1" applyAlignment="1">
      <alignment horizontal="center"/>
    </xf>
    <xf numFmtId="171" fontId="16" fillId="0" borderId="40" xfId="0" applyNumberFormat="1" applyFont="1" applyBorder="1"/>
    <xf numFmtId="175" fontId="16" fillId="0" borderId="0" xfId="0" applyNumberFormat="1" applyFont="1" applyAlignment="1">
      <alignment horizontal="right"/>
    </xf>
    <xf numFmtId="2" fontId="18" fillId="0" borderId="13" xfId="0" applyNumberFormat="1" applyFont="1" applyBorder="1"/>
    <xf numFmtId="2" fontId="18" fillId="0" borderId="18" xfId="0" applyNumberFormat="1" applyFont="1" applyBorder="1"/>
    <xf numFmtId="174" fontId="16" fillId="0" borderId="0" xfId="0" applyNumberFormat="1" applyFont="1" applyAlignment="1">
      <alignment horizontal="right"/>
    </xf>
    <xf numFmtId="176" fontId="18" fillId="0" borderId="0" xfId="0" applyNumberFormat="1" applyFont="1"/>
    <xf numFmtId="10" fontId="18" fillId="0" borderId="19" xfId="0" applyNumberFormat="1" applyFont="1" applyBorder="1" applyAlignment="1">
      <alignment horizontal="center"/>
    </xf>
    <xf numFmtId="164" fontId="16" fillId="0" borderId="40" xfId="0" applyNumberFormat="1" applyFont="1" applyBorder="1"/>
    <xf numFmtId="10" fontId="16" fillId="0" borderId="41" xfId="3" applyNumberFormat="1" applyFont="1" applyBorder="1" applyAlignment="1">
      <alignment horizontal="center"/>
    </xf>
    <xf numFmtId="4" fontId="18" fillId="0" borderId="1" xfId="0" applyNumberFormat="1" applyFont="1" applyBorder="1" applyAlignment="1">
      <alignment horizontal="right"/>
    </xf>
    <xf numFmtId="4" fontId="18" fillId="0" borderId="4" xfId="0" applyNumberFormat="1" applyFont="1" applyBorder="1" applyAlignment="1">
      <alignment horizontal="right"/>
    </xf>
    <xf numFmtId="174" fontId="18" fillId="0" borderId="1" xfId="0" applyNumberFormat="1" applyFont="1" applyBorder="1"/>
    <xf numFmtId="3" fontId="16" fillId="0" borderId="40" xfId="0" applyNumberFormat="1" applyFont="1" applyBorder="1" applyAlignment="1">
      <alignment horizontal="center"/>
    </xf>
    <xf numFmtId="0" fontId="21" fillId="0" borderId="0" xfId="0" applyFont="1"/>
    <xf numFmtId="3" fontId="0" fillId="0" borderId="0" xfId="0" applyNumberFormat="1"/>
    <xf numFmtId="0" fontId="22" fillId="0" borderId="0" xfId="0" applyFont="1"/>
    <xf numFmtId="49" fontId="0" fillId="0" borderId="0" xfId="0" applyNumberFormat="1"/>
    <xf numFmtId="0" fontId="20" fillId="2" borderId="6" xfId="0" applyFont="1" applyFill="1" applyBorder="1" applyAlignment="1">
      <alignment horizontal="left" vertical="center" wrapText="1" indent="1"/>
    </xf>
    <xf numFmtId="0" fontId="20" fillId="2" borderId="6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right" vertical="center" wrapText="1"/>
    </xf>
    <xf numFmtId="0" fontId="20" fillId="2" borderId="6" xfId="0" applyFont="1" applyFill="1" applyBorder="1" applyAlignment="1">
      <alignment horizontal="right" vertical="center"/>
    </xf>
    <xf numFmtId="49" fontId="20" fillId="2" borderId="6" xfId="0" applyNumberFormat="1" applyFont="1" applyFill="1" applyBorder="1" applyAlignment="1">
      <alignment horizontal="right" vertical="center"/>
    </xf>
    <xf numFmtId="0" fontId="20" fillId="2" borderId="6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3" fontId="2" fillId="0" borderId="6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2" fontId="0" fillId="0" borderId="0" xfId="0" applyNumberFormat="1"/>
    <xf numFmtId="0" fontId="0" fillId="0" borderId="13" xfId="0" applyBorder="1" applyAlignment="1">
      <alignment horizontal="left" indent="1"/>
    </xf>
    <xf numFmtId="0" fontId="0" fillId="0" borderId="13" xfId="0" applyBorder="1"/>
    <xf numFmtId="3" fontId="0" fillId="0" borderId="13" xfId="0" applyNumberFormat="1" applyBorder="1"/>
    <xf numFmtId="2" fontId="0" fillId="0" borderId="13" xfId="0" applyNumberFormat="1" applyBorder="1"/>
    <xf numFmtId="177" fontId="2" fillId="0" borderId="13" xfId="0" applyNumberFormat="1" applyFont="1" applyBorder="1"/>
    <xf numFmtId="177" fontId="2" fillId="0" borderId="0" xfId="0" applyNumberFormat="1" applyFont="1"/>
    <xf numFmtId="178" fontId="0" fillId="0" borderId="13" xfId="0" applyNumberFormat="1" applyBorder="1"/>
    <xf numFmtId="0" fontId="0" fillId="0" borderId="13" xfId="0" applyBorder="1" applyAlignment="1">
      <alignment horizontal="right"/>
    </xf>
    <xf numFmtId="3" fontId="0" fillId="0" borderId="13" xfId="0" applyNumberFormat="1" applyBorder="1" applyAlignment="1">
      <alignment horizontal="right"/>
    </xf>
    <xf numFmtId="49" fontId="0" fillId="0" borderId="13" xfId="0" applyNumberFormat="1" applyBorder="1" applyAlignment="1">
      <alignment horizontal="left" indent="1"/>
    </xf>
    <xf numFmtId="0" fontId="2" fillId="0" borderId="10" xfId="0" applyFont="1" applyBorder="1"/>
    <xf numFmtId="49" fontId="0" fillId="0" borderId="1" xfId="0" applyNumberFormat="1" applyBorder="1" applyAlignment="1">
      <alignment horizontal="left" indent="1"/>
    </xf>
    <xf numFmtId="0" fontId="0" fillId="0" borderId="1" xfId="0" applyBorder="1"/>
    <xf numFmtId="0" fontId="2" fillId="0" borderId="1" xfId="0" applyFont="1" applyBorder="1"/>
    <xf numFmtId="3" fontId="0" fillId="0" borderId="1" xfId="0" applyNumberFormat="1" applyBorder="1" applyAlignment="1">
      <alignment horizontal="right"/>
    </xf>
    <xf numFmtId="2" fontId="0" fillId="0" borderId="1" xfId="0" applyNumberFormat="1" applyBorder="1"/>
    <xf numFmtId="0" fontId="2" fillId="0" borderId="11" xfId="0" applyFont="1" applyBorder="1"/>
    <xf numFmtId="0" fontId="23" fillId="0" borderId="13" xfId="0" applyFont="1" applyBorder="1"/>
    <xf numFmtId="0" fontId="23" fillId="0" borderId="1" xfId="0" applyFont="1" applyBorder="1"/>
    <xf numFmtId="49" fontId="0" fillId="0" borderId="1" xfId="0" applyNumberFormat="1" applyBorder="1" applyAlignment="1">
      <alignment horizontal="right"/>
    </xf>
    <xf numFmtId="49" fontId="0" fillId="0" borderId="13" xfId="0" applyNumberFormat="1" applyBorder="1" applyAlignment="1">
      <alignment horizontal="right"/>
    </xf>
    <xf numFmtId="164" fontId="0" fillId="0" borderId="13" xfId="0" applyNumberFormat="1" applyBorder="1" applyAlignment="1">
      <alignment horizontal="right"/>
    </xf>
    <xf numFmtId="2" fontId="2" fillId="0" borderId="13" xfId="0" applyNumberFormat="1" applyFont="1" applyBorder="1"/>
    <xf numFmtId="0" fontId="2" fillId="0" borderId="37" xfId="0" applyFont="1" applyBorder="1"/>
    <xf numFmtId="49" fontId="0" fillId="0" borderId="38" xfId="0" applyNumberFormat="1" applyBorder="1" applyAlignment="1">
      <alignment horizontal="left" indent="1"/>
    </xf>
    <xf numFmtId="0" fontId="2" fillId="0" borderId="38" xfId="0" applyFont="1" applyBorder="1"/>
    <xf numFmtId="3" fontId="0" fillId="0" borderId="38" xfId="0" applyNumberFormat="1" applyBorder="1" applyAlignment="1">
      <alignment horizontal="right"/>
    </xf>
    <xf numFmtId="2" fontId="0" fillId="0" borderId="38" xfId="0" applyNumberFormat="1" applyBorder="1" applyAlignment="1">
      <alignment horizontal="right"/>
    </xf>
    <xf numFmtId="0" fontId="2" fillId="0" borderId="42" xfId="0" applyFont="1" applyBorder="1"/>
    <xf numFmtId="0" fontId="2" fillId="0" borderId="9" xfId="0" applyFont="1" applyBorder="1" applyAlignment="1">
      <alignment horizontal="right"/>
    </xf>
    <xf numFmtId="0" fontId="2" fillId="0" borderId="38" xfId="0" applyFont="1" applyBorder="1" applyAlignment="1">
      <alignment horizontal="left" indent="1"/>
    </xf>
    <xf numFmtId="3" fontId="2" fillId="0" borderId="38" xfId="0" applyNumberFormat="1" applyFont="1" applyBorder="1"/>
    <xf numFmtId="10" fontId="2" fillId="0" borderId="38" xfId="0" applyNumberFormat="1" applyFont="1" applyBorder="1"/>
    <xf numFmtId="4" fontId="2" fillId="0" borderId="38" xfId="0" applyNumberFormat="1" applyFont="1" applyBorder="1" applyAlignment="1">
      <alignment horizontal="right"/>
    </xf>
    <xf numFmtId="165" fontId="0" fillId="0" borderId="0" xfId="0" applyNumberFormat="1"/>
    <xf numFmtId="0" fontId="0" fillId="0" borderId="0" xfId="0" applyAlignment="1">
      <alignment horizontal="right"/>
    </xf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3" fontId="0" fillId="0" borderId="0" xfId="0" applyNumberFormat="1" applyAlignment="1">
      <alignment horizontal="right"/>
    </xf>
    <xf numFmtId="184" fontId="0" fillId="0" borderId="0" xfId="0" applyNumberFormat="1"/>
    <xf numFmtId="4" fontId="0" fillId="0" borderId="0" xfId="0" applyNumberFormat="1"/>
    <xf numFmtId="165" fontId="2" fillId="0" borderId="4" xfId="0" applyNumberFormat="1" applyFont="1" applyBorder="1" applyAlignment="1">
      <alignment horizontal="right"/>
    </xf>
    <xf numFmtId="0" fontId="0" fillId="0" borderId="4" xfId="0" applyBorder="1"/>
    <xf numFmtId="3" fontId="0" fillId="0" borderId="4" xfId="0" applyNumberFormat="1" applyBorder="1" applyAlignment="1">
      <alignment horizontal="right"/>
    </xf>
    <xf numFmtId="0" fontId="25" fillId="0" borderId="0" xfId="0" applyFont="1"/>
    <xf numFmtId="10" fontId="23" fillId="0" borderId="0" xfId="3" applyNumberFormat="1" applyFont="1"/>
    <xf numFmtId="175" fontId="0" fillId="0" borderId="0" xfId="0" applyNumberFormat="1"/>
    <xf numFmtId="174" fontId="0" fillId="0" borderId="0" xfId="0" applyNumberFormat="1"/>
    <xf numFmtId="2" fontId="0" fillId="0" borderId="4" xfId="0" applyNumberFormat="1" applyBorder="1"/>
    <xf numFmtId="0" fontId="0" fillId="0" borderId="4" xfId="0" applyBorder="1" applyAlignment="1">
      <alignment horizontal="right"/>
    </xf>
    <xf numFmtId="174" fontId="0" fillId="0" borderId="32" xfId="0" applyNumberFormat="1" applyBorder="1"/>
    <xf numFmtId="175" fontId="0" fillId="0" borderId="32" xfId="0" applyNumberFormat="1" applyBorder="1"/>
    <xf numFmtId="185" fontId="2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left"/>
    </xf>
    <xf numFmtId="0" fontId="26" fillId="0" borderId="0" xfId="0" applyFont="1"/>
    <xf numFmtId="3" fontId="26" fillId="0" borderId="0" xfId="0" applyNumberFormat="1" applyFont="1"/>
    <xf numFmtId="3" fontId="26" fillId="0" borderId="0" xfId="0" applyNumberFormat="1" applyFont="1" applyAlignment="1">
      <alignment horizontal="right"/>
    </xf>
    <xf numFmtId="2" fontId="26" fillId="0" borderId="0" xfId="0" applyNumberFormat="1" applyFont="1"/>
    <xf numFmtId="165" fontId="1" fillId="0" borderId="0" xfId="0" applyNumberFormat="1" applyFont="1"/>
    <xf numFmtId="184" fontId="26" fillId="0" borderId="0" xfId="0" applyNumberFormat="1" applyFont="1"/>
    <xf numFmtId="181" fontId="26" fillId="0" borderId="0" xfId="0" applyNumberFormat="1" applyFont="1"/>
    <xf numFmtId="4" fontId="26" fillId="0" borderId="0" xfId="0" applyNumberFormat="1" applyFont="1"/>
    <xf numFmtId="7" fontId="0" fillId="0" borderId="0" xfId="0" applyNumberFormat="1"/>
    <xf numFmtId="2" fontId="2" fillId="0" borderId="0" xfId="0" applyNumberFormat="1" applyFont="1"/>
    <xf numFmtId="0" fontId="23" fillId="0" borderId="0" xfId="0" applyFont="1"/>
    <xf numFmtId="3" fontId="23" fillId="0" borderId="0" xfId="0" applyNumberFormat="1" applyFont="1"/>
    <xf numFmtId="3" fontId="23" fillId="0" borderId="0" xfId="0" applyNumberFormat="1" applyFont="1" applyAlignment="1">
      <alignment horizontal="right"/>
    </xf>
    <xf numFmtId="2" fontId="23" fillId="0" borderId="0" xfId="0" applyNumberFormat="1" applyFont="1"/>
    <xf numFmtId="180" fontId="23" fillId="0" borderId="0" xfId="0" applyNumberFormat="1" applyFont="1"/>
    <xf numFmtId="4" fontId="23" fillId="0" borderId="0" xfId="0" applyNumberFormat="1" applyFont="1" applyAlignment="1">
      <alignment horizontal="right"/>
    </xf>
    <xf numFmtId="175" fontId="23" fillId="0" borderId="0" xfId="0" applyNumberFormat="1" applyFont="1"/>
    <xf numFmtId="3" fontId="22" fillId="0" borderId="0" xfId="0" applyNumberFormat="1" applyFont="1"/>
    <xf numFmtId="3" fontId="22" fillId="0" borderId="0" xfId="0" applyNumberFormat="1" applyFont="1" applyAlignment="1">
      <alignment horizontal="right"/>
    </xf>
    <xf numFmtId="2" fontId="22" fillId="0" borderId="0" xfId="0" applyNumberFormat="1" applyFont="1"/>
    <xf numFmtId="164" fontId="22" fillId="0" borderId="6" xfId="0" applyNumberFormat="1" applyFont="1" applyBorder="1"/>
    <xf numFmtId="4" fontId="23" fillId="0" borderId="0" xfId="0" applyNumberFormat="1" applyFont="1"/>
    <xf numFmtId="165" fontId="23" fillId="0" borderId="0" xfId="0" applyNumberFormat="1" applyFont="1"/>
    <xf numFmtId="0" fontId="22" fillId="0" borderId="0" xfId="0" applyFont="1" applyAlignment="1">
      <alignment horizontal="right"/>
    </xf>
    <xf numFmtId="0" fontId="27" fillId="0" borderId="0" xfId="0" applyFont="1"/>
    <xf numFmtId="0" fontId="0" fillId="0" borderId="0" xfId="0" quotePrefix="1"/>
    <xf numFmtId="181" fontId="2" fillId="0" borderId="0" xfId="0" applyNumberFormat="1" applyFont="1"/>
    <xf numFmtId="182" fontId="2" fillId="0" borderId="0" xfId="0" applyNumberFormat="1" applyFont="1"/>
    <xf numFmtId="4" fontId="23" fillId="0" borderId="4" xfId="0" applyNumberFormat="1" applyFont="1" applyBorder="1"/>
    <xf numFmtId="165" fontId="26" fillId="0" borderId="0" xfId="0" applyNumberFormat="1" applyFont="1"/>
    <xf numFmtId="182" fontId="26" fillId="0" borderId="0" xfId="0" applyNumberFormat="1" applyFont="1"/>
    <xf numFmtId="164" fontId="22" fillId="0" borderId="0" xfId="0" applyNumberFormat="1" applyFont="1"/>
    <xf numFmtId="2" fontId="0" fillId="0" borderId="0" xfId="0" applyNumberFormat="1" applyAlignment="1">
      <alignment horizontal="right"/>
    </xf>
    <xf numFmtId="183" fontId="23" fillId="0" borderId="0" xfId="0" applyNumberFormat="1" applyFont="1"/>
    <xf numFmtId="0" fontId="23" fillId="0" borderId="0" xfId="0" applyFont="1" applyAlignment="1">
      <alignment horizontal="right"/>
    </xf>
    <xf numFmtId="181" fontId="23" fillId="0" borderId="0" xfId="0" applyNumberFormat="1" applyFont="1"/>
    <xf numFmtId="182" fontId="23" fillId="0" borderId="0" xfId="0" applyNumberFormat="1" applyFont="1"/>
    <xf numFmtId="186" fontId="23" fillId="0" borderId="0" xfId="0" applyNumberFormat="1" applyFont="1"/>
    <xf numFmtId="187" fontId="23" fillId="0" borderId="0" xfId="0" applyNumberFormat="1" applyFont="1"/>
    <xf numFmtId="176" fontId="23" fillId="0" borderId="0" xfId="0" applyNumberFormat="1" applyFont="1"/>
    <xf numFmtId="167" fontId="0" fillId="0" borderId="0" xfId="0" applyNumberFormat="1"/>
    <xf numFmtId="188" fontId="2" fillId="0" borderId="0" xfId="0" applyNumberFormat="1" applyFont="1"/>
    <xf numFmtId="12" fontId="23" fillId="0" borderId="0" xfId="0" applyNumberFormat="1" applyFont="1"/>
    <xf numFmtId="165" fontId="23" fillId="0" borderId="0" xfId="0" applyNumberFormat="1" applyFont="1" applyAlignment="1">
      <alignment horizontal="right"/>
    </xf>
    <xf numFmtId="181" fontId="23" fillId="0" borderId="0" xfId="0" applyNumberFormat="1" applyFont="1" applyAlignment="1">
      <alignment horizontal="right"/>
    </xf>
    <xf numFmtId="187" fontId="0" fillId="0" borderId="0" xfId="0" applyNumberFormat="1"/>
    <xf numFmtId="183" fontId="2" fillId="0" borderId="0" xfId="0" applyNumberFormat="1" applyFont="1"/>
    <xf numFmtId="187" fontId="2" fillId="0" borderId="0" xfId="0" applyNumberFormat="1" applyFont="1"/>
    <xf numFmtId="181" fontId="13" fillId="0" borderId="25" xfId="0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center"/>
    </xf>
    <xf numFmtId="166" fontId="13" fillId="3" borderId="25" xfId="0" applyNumberFormat="1" applyFont="1" applyFill="1" applyBorder="1" applyAlignment="1">
      <alignment horizontal="right"/>
    </xf>
    <xf numFmtId="3" fontId="18" fillId="0" borderId="0" xfId="0" applyNumberFormat="1" applyFont="1" applyAlignment="1">
      <alignment horizontal="center"/>
    </xf>
    <xf numFmtId="3" fontId="18" fillId="0" borderId="18" xfId="0" applyNumberFormat="1" applyFont="1" applyBorder="1" applyAlignment="1">
      <alignment horizontal="center"/>
    </xf>
    <xf numFmtId="3" fontId="18" fillId="0" borderId="38" xfId="0" applyNumberFormat="1" applyFont="1" applyBorder="1" applyAlignment="1">
      <alignment horizontal="center"/>
    </xf>
    <xf numFmtId="3" fontId="16" fillId="0" borderId="6" xfId="0" applyNumberFormat="1" applyFont="1" applyBorder="1" applyAlignment="1">
      <alignment horizontal="center"/>
    </xf>
    <xf numFmtId="3" fontId="16" fillId="0" borderId="0" xfId="0" quotePrefix="1" applyNumberFormat="1" applyFont="1" applyAlignment="1">
      <alignment horizontal="center"/>
    </xf>
    <xf numFmtId="189" fontId="16" fillId="0" borderId="0" xfId="0" applyNumberFormat="1" applyFont="1" applyAlignment="1">
      <alignment horizontal="right"/>
    </xf>
    <xf numFmtId="175" fontId="16" fillId="0" borderId="40" xfId="0" applyNumberFormat="1" applyFont="1" applyBorder="1" applyAlignment="1">
      <alignment horizontal="right"/>
    </xf>
    <xf numFmtId="3" fontId="18" fillId="0" borderId="18" xfId="0" applyNumberFormat="1" applyFont="1" applyBorder="1" applyAlignment="1">
      <alignment horizontal="right"/>
    </xf>
    <xf numFmtId="164" fontId="18" fillId="0" borderId="1" xfId="0" applyNumberFormat="1" applyFont="1" applyBorder="1" applyAlignment="1">
      <alignment horizontal="right"/>
    </xf>
    <xf numFmtId="10" fontId="16" fillId="0" borderId="0" xfId="0" applyNumberFormat="1" applyFont="1" applyAlignment="1">
      <alignment horizontal="center"/>
    </xf>
    <xf numFmtId="9" fontId="16" fillId="0" borderId="8" xfId="3" applyFont="1" applyBorder="1" applyAlignment="1">
      <alignment horizontal="center"/>
    </xf>
    <xf numFmtId="0" fontId="2" fillId="0" borderId="13" xfId="0" applyFont="1" applyBorder="1" applyAlignment="1">
      <alignment horizontal="left" indent="1"/>
    </xf>
    <xf numFmtId="179" fontId="2" fillId="0" borderId="13" xfId="0" applyNumberFormat="1" applyFont="1" applyBorder="1"/>
    <xf numFmtId="4" fontId="2" fillId="0" borderId="13" xfId="0" applyNumberFormat="1" applyFont="1" applyBorder="1" applyAlignment="1">
      <alignment horizontal="right"/>
    </xf>
    <xf numFmtId="10" fontId="23" fillId="0" borderId="0" xfId="4" applyNumberFormat="1" applyFont="1" applyFill="1"/>
    <xf numFmtId="10" fontId="23" fillId="0" borderId="0" xfId="4" applyNumberFormat="1" applyFont="1" applyBorder="1"/>
    <xf numFmtId="10" fontId="23" fillId="0" borderId="0" xfId="4" applyNumberFormat="1" applyFont="1"/>
    <xf numFmtId="3" fontId="25" fillId="0" borderId="0" xfId="0" applyNumberFormat="1" applyFont="1"/>
    <xf numFmtId="0" fontId="2" fillId="0" borderId="0" xfId="0" applyFont="1" applyAlignment="1">
      <alignment horizontal="left" indent="1"/>
    </xf>
    <xf numFmtId="179" fontId="2" fillId="0" borderId="0" xfId="0" applyNumberFormat="1" applyFont="1"/>
    <xf numFmtId="4" fontId="2" fillId="0" borderId="0" xfId="0" applyNumberFormat="1" applyFont="1" applyAlignment="1">
      <alignment horizontal="right"/>
    </xf>
    <xf numFmtId="0" fontId="2" fillId="0" borderId="4" xfId="0" applyFont="1" applyBorder="1" applyAlignment="1">
      <alignment horizontal="left" indent="1"/>
    </xf>
    <xf numFmtId="176" fontId="2" fillId="0" borderId="4" xfId="0" applyNumberFormat="1" applyFont="1" applyBorder="1"/>
    <xf numFmtId="176" fontId="2" fillId="0" borderId="13" xfId="0" applyNumberFormat="1" applyFont="1" applyBorder="1"/>
    <xf numFmtId="10" fontId="23" fillId="0" borderId="4" xfId="4" applyNumberFormat="1" applyFont="1" applyFill="1" applyBorder="1"/>
    <xf numFmtId="179" fontId="0" fillId="0" borderId="0" xfId="0" applyNumberFormat="1"/>
    <xf numFmtId="4" fontId="2" fillId="0" borderId="0" xfId="0" applyNumberFormat="1" applyFont="1"/>
    <xf numFmtId="4" fontId="2" fillId="0" borderId="4" xfId="0" applyNumberFormat="1" applyFont="1" applyBorder="1" applyAlignment="1">
      <alignment horizontal="right"/>
    </xf>
    <xf numFmtId="0" fontId="5" fillId="0" borderId="27" xfId="2" applyFont="1" applyBorder="1" applyAlignment="1">
      <alignment horizontal="center"/>
    </xf>
    <xf numFmtId="0" fontId="5" fillId="0" borderId="0" xfId="2" applyFont="1" applyAlignment="1">
      <alignment horizontal="center"/>
    </xf>
    <xf numFmtId="0" fontId="5" fillId="0" borderId="26" xfId="2" applyFont="1" applyBorder="1" applyAlignment="1">
      <alignment horizontal="center"/>
    </xf>
    <xf numFmtId="0" fontId="1" fillId="0" borderId="34" xfId="2" applyFont="1" applyBorder="1" applyAlignment="1">
      <alignment horizontal="center"/>
    </xf>
    <xf numFmtId="0" fontId="1" fillId="0" borderId="35" xfId="2" applyFont="1" applyBorder="1" applyAlignment="1">
      <alignment horizontal="center"/>
    </xf>
    <xf numFmtId="0" fontId="1" fillId="0" borderId="36" xfId="2" applyFont="1" applyBorder="1" applyAlignment="1">
      <alignment horizontal="center"/>
    </xf>
    <xf numFmtId="49" fontId="5" fillId="0" borderId="27" xfId="2" applyNumberFormat="1" applyFont="1" applyBorder="1" applyAlignment="1">
      <alignment horizontal="center"/>
    </xf>
    <xf numFmtId="49" fontId="5" fillId="0" borderId="0" xfId="2" applyNumberFormat="1" applyFont="1" applyAlignment="1">
      <alignment horizontal="center"/>
    </xf>
    <xf numFmtId="49" fontId="5" fillId="0" borderId="26" xfId="2" applyNumberFormat="1" applyFont="1" applyBorder="1" applyAlignment="1">
      <alignment horizontal="center"/>
    </xf>
    <xf numFmtId="0" fontId="2" fillId="0" borderId="27" xfId="2" applyBorder="1" applyAlignment="1">
      <alignment horizontal="center"/>
    </xf>
    <xf numFmtId="0" fontId="2" fillId="0" borderId="0" xfId="2" applyAlignment="1">
      <alignment horizontal="center"/>
    </xf>
    <xf numFmtId="0" fontId="2" fillId="0" borderId="26" xfId="2" applyBorder="1" applyAlignment="1">
      <alignment horizontal="center"/>
    </xf>
    <xf numFmtId="170" fontId="2" fillId="0" borderId="27" xfId="2" applyNumberFormat="1" applyBorder="1" applyAlignment="1">
      <alignment horizontal="center"/>
    </xf>
    <xf numFmtId="170" fontId="2" fillId="0" borderId="0" xfId="2" applyNumberFormat="1" applyAlignment="1">
      <alignment horizontal="center"/>
    </xf>
    <xf numFmtId="170" fontId="2" fillId="0" borderId="26" xfId="2" applyNumberFormat="1" applyBorder="1" applyAlignment="1">
      <alignment horizontal="center"/>
    </xf>
    <xf numFmtId="0" fontId="14" fillId="0" borderId="27" xfId="2" applyFont="1" applyBorder="1" applyAlignment="1">
      <alignment horizontal="center"/>
    </xf>
    <xf numFmtId="0" fontId="14" fillId="0" borderId="0" xfId="2" applyFont="1" applyAlignment="1">
      <alignment horizontal="center"/>
    </xf>
    <xf numFmtId="0" fontId="14" fillId="0" borderId="26" xfId="2" applyFont="1" applyBorder="1" applyAlignment="1">
      <alignment horizontal="center"/>
    </xf>
    <xf numFmtId="3" fontId="7" fillId="2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3" fontId="24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</cellXfs>
  <cellStyles count="5">
    <cellStyle name="Comma" xfId="1" builtinId="3"/>
    <cellStyle name="Normal" xfId="0" builtinId="0"/>
    <cellStyle name="Normal_Book1" xfId="2" xr:uid="{00000000-0005-0000-0000-000002000000}"/>
    <cellStyle name="Percent" xfId="3" builtinId="5"/>
    <cellStyle name="Percent 2" xfId="4" xr:uid="{E895D016-01AD-45D8-AE77-95CB684FAD38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409575</xdr:colOff>
      <xdr:row>31</xdr:row>
      <xdr:rowOff>37718</xdr:rowOff>
    </xdr:from>
    <xdr:to>
      <xdr:col>7</xdr:col>
      <xdr:colOff>304800</xdr:colOff>
      <xdr:row>38</xdr:row>
      <xdr:rowOff>113918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DFC7580-6645-4AD4-BE55-1FBE22594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0" y="5324093"/>
          <a:ext cx="1209675" cy="12096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381000</xdr:colOff>
      <xdr:row>18</xdr:row>
      <xdr:rowOff>0</xdr:rowOff>
    </xdr:from>
    <xdr:to>
      <xdr:col>7</xdr:col>
      <xdr:colOff>28575</xdr:colOff>
      <xdr:row>31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4C7A09FB-F2B0-42A7-9392-4128C0D44581}"/>
            </a:ext>
          </a:extLst>
        </xdr:cNvPr>
        <xdr:cNvSpPr>
          <a:spLocks/>
        </xdr:cNvSpPr>
      </xdr:nvSpPr>
      <xdr:spPr bwMode="auto">
        <a:xfrm>
          <a:off x="3733800" y="2733675"/>
          <a:ext cx="504825" cy="2028825"/>
        </a:xfrm>
        <a:prstGeom prst="rightBrace">
          <a:avLst>
            <a:gd name="adj1" fmla="val 33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tabSelected="1" zoomScaleNormal="100" workbookViewId="0">
      <selection activeCell="A23" sqref="A23:M23"/>
    </sheetView>
  </sheetViews>
  <sheetFormatPr defaultRowHeight="12.75" x14ac:dyDescent="0.2"/>
  <cols>
    <col min="1" max="11" width="9.85546875" style="9" customWidth="1"/>
    <col min="12" max="12" width="11.85546875" style="9" customWidth="1"/>
    <col min="13" max="13" width="10" style="9" customWidth="1"/>
    <col min="14" max="16384" width="9.140625" style="9"/>
  </cols>
  <sheetData>
    <row r="1" spans="1:13" x14ac:dyDescent="0.2">
      <c r="A1" s="33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x14ac:dyDescent="0.2">
      <c r="A2" s="36"/>
      <c r="L2" s="29" t="s">
        <v>938</v>
      </c>
      <c r="M2" s="37"/>
    </row>
    <row r="3" spans="1:13" x14ac:dyDescent="0.2">
      <c r="A3" s="36"/>
      <c r="M3" s="30"/>
    </row>
    <row r="4" spans="1:13" x14ac:dyDescent="0.2">
      <c r="A4" s="36"/>
      <c r="M4" s="30"/>
    </row>
    <row r="5" spans="1:13" x14ac:dyDescent="0.2">
      <c r="A5" s="36"/>
      <c r="M5" s="30"/>
    </row>
    <row r="6" spans="1:13" x14ac:dyDescent="0.2">
      <c r="A6" s="36"/>
      <c r="M6" s="30"/>
    </row>
    <row r="7" spans="1:13" x14ac:dyDescent="0.2">
      <c r="A7" s="36"/>
      <c r="M7" s="30"/>
    </row>
    <row r="8" spans="1:13" x14ac:dyDescent="0.2">
      <c r="A8" s="36"/>
      <c r="M8" s="30"/>
    </row>
    <row r="9" spans="1:13" x14ac:dyDescent="0.2">
      <c r="A9" s="36"/>
      <c r="M9" s="30"/>
    </row>
    <row r="10" spans="1:13" x14ac:dyDescent="0.2">
      <c r="A10" s="36"/>
      <c r="M10" s="30"/>
    </row>
    <row r="11" spans="1:13" x14ac:dyDescent="0.2">
      <c r="A11" s="36"/>
      <c r="M11" s="30"/>
    </row>
    <row r="12" spans="1:13" x14ac:dyDescent="0.2">
      <c r="A12" s="36"/>
      <c r="M12" s="30"/>
    </row>
    <row r="13" spans="1:13" ht="15" x14ac:dyDescent="0.2">
      <c r="A13" s="377" t="s">
        <v>176</v>
      </c>
      <c r="B13" s="378"/>
      <c r="C13" s="378"/>
      <c r="D13" s="378"/>
      <c r="E13" s="378"/>
      <c r="F13" s="378"/>
      <c r="G13" s="378"/>
      <c r="H13" s="378"/>
      <c r="I13" s="378"/>
      <c r="J13" s="378"/>
      <c r="K13" s="378"/>
      <c r="L13" s="378"/>
      <c r="M13" s="379"/>
    </row>
    <row r="14" spans="1:13" ht="15" x14ac:dyDescent="0.2">
      <c r="A14" s="377" t="s">
        <v>980</v>
      </c>
      <c r="B14" s="378"/>
      <c r="C14" s="378"/>
      <c r="D14" s="378"/>
      <c r="E14" s="378"/>
      <c r="F14" s="378"/>
      <c r="G14" s="378"/>
      <c r="H14" s="378"/>
      <c r="I14" s="378"/>
      <c r="J14" s="378"/>
      <c r="K14" s="378"/>
      <c r="L14" s="378"/>
      <c r="M14" s="379"/>
    </row>
    <row r="15" spans="1:13" ht="15" x14ac:dyDescent="0.2">
      <c r="A15" s="31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32"/>
    </row>
    <row r="16" spans="1:13" ht="15" x14ac:dyDescent="0.2">
      <c r="A16" s="377"/>
      <c r="B16" s="378"/>
      <c r="C16" s="378"/>
      <c r="D16" s="378"/>
      <c r="E16" s="378"/>
      <c r="F16" s="378"/>
      <c r="G16" s="378"/>
      <c r="H16" s="378"/>
      <c r="I16" s="378"/>
      <c r="J16" s="378"/>
      <c r="K16" s="378"/>
      <c r="L16" s="378"/>
      <c r="M16" s="379"/>
    </row>
    <row r="17" spans="1:13" ht="15" x14ac:dyDescent="0.2">
      <c r="A17" s="377" t="s">
        <v>177</v>
      </c>
      <c r="B17" s="378"/>
      <c r="C17" s="378"/>
      <c r="D17" s="378"/>
      <c r="E17" s="378"/>
      <c r="F17" s="378"/>
      <c r="G17" s="378"/>
      <c r="H17" s="378"/>
      <c r="I17" s="378"/>
      <c r="J17" s="378"/>
      <c r="K17" s="378"/>
      <c r="L17" s="378"/>
      <c r="M17" s="379"/>
    </row>
    <row r="18" spans="1:13" ht="15" x14ac:dyDescent="0.2">
      <c r="A18" s="377" t="s">
        <v>178</v>
      </c>
      <c r="B18" s="378"/>
      <c r="C18" s="378"/>
      <c r="D18" s="378"/>
      <c r="E18" s="378"/>
      <c r="F18" s="378"/>
      <c r="G18" s="378"/>
      <c r="H18" s="378"/>
      <c r="I18" s="378"/>
      <c r="J18" s="378"/>
      <c r="K18" s="378"/>
      <c r="L18" s="378"/>
      <c r="M18" s="379"/>
    </row>
    <row r="19" spans="1:13" x14ac:dyDescent="0.2">
      <c r="A19" s="36"/>
      <c r="M19" s="30"/>
    </row>
    <row r="20" spans="1:13" x14ac:dyDescent="0.2">
      <c r="A20" s="36"/>
      <c r="M20" s="30"/>
    </row>
    <row r="21" spans="1:13" ht="15" x14ac:dyDescent="0.2">
      <c r="A21" s="383" t="s">
        <v>937</v>
      </c>
      <c r="B21" s="384"/>
      <c r="C21" s="384"/>
      <c r="D21" s="384"/>
      <c r="E21" s="384"/>
      <c r="F21" s="384"/>
      <c r="G21" s="384"/>
      <c r="H21" s="384"/>
      <c r="I21" s="384"/>
      <c r="J21" s="384"/>
      <c r="K21" s="384"/>
      <c r="L21" s="384"/>
      <c r="M21" s="385"/>
    </row>
    <row r="22" spans="1:13" ht="7.5" customHeight="1" x14ac:dyDescent="0.2">
      <c r="A22" s="53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5"/>
    </row>
    <row r="23" spans="1:13" x14ac:dyDescent="0.2">
      <c r="A23" s="386"/>
      <c r="B23" s="387"/>
      <c r="C23" s="387"/>
      <c r="D23" s="387"/>
      <c r="E23" s="387"/>
      <c r="F23" s="387"/>
      <c r="G23" s="387"/>
      <c r="H23" s="387"/>
      <c r="I23" s="387"/>
      <c r="J23" s="387"/>
      <c r="K23" s="387"/>
      <c r="L23" s="387"/>
      <c r="M23" s="388"/>
    </row>
    <row r="24" spans="1:13" x14ac:dyDescent="0.2">
      <c r="A24" s="386"/>
      <c r="B24" s="387"/>
      <c r="C24" s="387"/>
      <c r="D24" s="387"/>
      <c r="E24" s="387"/>
      <c r="F24" s="387"/>
      <c r="G24" s="387"/>
      <c r="H24" s="387"/>
      <c r="I24" s="387"/>
      <c r="J24" s="387"/>
      <c r="K24" s="387"/>
      <c r="L24" s="387"/>
      <c r="M24" s="388"/>
    </row>
    <row r="25" spans="1:13" x14ac:dyDescent="0.2">
      <c r="A25" s="56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8"/>
    </row>
    <row r="26" spans="1:13" x14ac:dyDescent="0.2">
      <c r="A26" s="36"/>
      <c r="M26" s="30"/>
    </row>
    <row r="27" spans="1:13" x14ac:dyDescent="0.2">
      <c r="A27" s="389"/>
      <c r="B27" s="390"/>
      <c r="C27" s="390"/>
      <c r="D27" s="390"/>
      <c r="E27" s="390"/>
      <c r="F27" s="390"/>
      <c r="G27" s="390"/>
      <c r="H27" s="390"/>
      <c r="I27" s="390"/>
      <c r="J27" s="390"/>
      <c r="K27" s="390"/>
      <c r="L27" s="390"/>
      <c r="M27" s="391"/>
    </row>
    <row r="28" spans="1:13" x14ac:dyDescent="0.2">
      <c r="A28" s="36"/>
      <c r="M28" s="30"/>
    </row>
    <row r="29" spans="1:13" x14ac:dyDescent="0.2">
      <c r="A29" s="36"/>
      <c r="M29" s="30"/>
    </row>
    <row r="30" spans="1:13" x14ac:dyDescent="0.2">
      <c r="A30" s="36"/>
      <c r="M30" s="30"/>
    </row>
    <row r="31" spans="1:13" x14ac:dyDescent="0.2">
      <c r="A31" s="36"/>
      <c r="M31" s="30"/>
    </row>
    <row r="32" spans="1:13" x14ac:dyDescent="0.2">
      <c r="A32" s="36"/>
      <c r="M32" s="30"/>
    </row>
    <row r="33" spans="1:13" x14ac:dyDescent="0.2">
      <c r="A33" s="36"/>
      <c r="M33" s="30"/>
    </row>
    <row r="34" spans="1:13" x14ac:dyDescent="0.2">
      <c r="A34" s="36"/>
      <c r="M34" s="30"/>
    </row>
    <row r="35" spans="1:13" x14ac:dyDescent="0.2">
      <c r="A35" s="36"/>
      <c r="M35" s="30"/>
    </row>
    <row r="36" spans="1:13" x14ac:dyDescent="0.2">
      <c r="A36" s="36"/>
      <c r="M36" s="30"/>
    </row>
    <row r="37" spans="1:13" x14ac:dyDescent="0.2">
      <c r="A37" s="36"/>
      <c r="M37" s="30"/>
    </row>
    <row r="38" spans="1:13" x14ac:dyDescent="0.2">
      <c r="A38" s="36"/>
      <c r="M38" s="30"/>
    </row>
    <row r="39" spans="1:13" x14ac:dyDescent="0.2">
      <c r="A39" s="36"/>
      <c r="M39" s="30"/>
    </row>
    <row r="40" spans="1:13" x14ac:dyDescent="0.2">
      <c r="A40" s="36"/>
      <c r="M40" s="30"/>
    </row>
    <row r="41" spans="1:13" x14ac:dyDescent="0.2">
      <c r="A41" s="392" t="s">
        <v>44</v>
      </c>
      <c r="B41" s="393"/>
      <c r="C41" s="393"/>
      <c r="D41" s="393"/>
      <c r="E41" s="393"/>
      <c r="F41" s="393"/>
      <c r="G41" s="393"/>
      <c r="H41" s="393"/>
      <c r="I41" s="393"/>
      <c r="J41" s="393"/>
      <c r="K41" s="393"/>
      <c r="L41" s="393"/>
      <c r="M41" s="394"/>
    </row>
    <row r="42" spans="1:13" ht="11.25" customHeight="1" thickBot="1" x14ac:dyDescent="0.25">
      <c r="A42" s="380"/>
      <c r="B42" s="381"/>
      <c r="C42" s="381"/>
      <c r="D42" s="381"/>
      <c r="E42" s="381"/>
      <c r="F42" s="381"/>
      <c r="G42" s="381"/>
      <c r="H42" s="381"/>
      <c r="I42" s="381"/>
      <c r="J42" s="381"/>
      <c r="K42" s="381"/>
      <c r="L42" s="381"/>
      <c r="M42" s="382"/>
    </row>
  </sheetData>
  <mergeCells count="11">
    <mergeCell ref="A42:M42"/>
    <mergeCell ref="A21:M21"/>
    <mergeCell ref="A23:M23"/>
    <mergeCell ref="A24:M24"/>
    <mergeCell ref="A27:M27"/>
    <mergeCell ref="A41:M41"/>
    <mergeCell ref="A13:M13"/>
    <mergeCell ref="A14:M14"/>
    <mergeCell ref="A16:M16"/>
    <mergeCell ref="A17:M17"/>
    <mergeCell ref="A18:M18"/>
  </mergeCells>
  <phoneticPr fontId="2" type="noConversion"/>
  <pageMargins left="0.5" right="0.5" top="0.5" bottom="0.5" header="0.5" footer="0.5"/>
  <pageSetup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zoomScaleNormal="100" workbookViewId="0">
      <selection sqref="A1:L1"/>
    </sheetView>
  </sheetViews>
  <sheetFormatPr defaultRowHeight="12.75" x14ac:dyDescent="0.2"/>
  <cols>
    <col min="1" max="1" width="2.7109375" style="40" customWidth="1"/>
    <col min="2" max="2" width="18.7109375" style="40" customWidth="1"/>
    <col min="3" max="3" width="22" style="40" customWidth="1"/>
    <col min="4" max="6" width="9.140625" style="40"/>
    <col min="7" max="11" width="9.140625" style="93"/>
    <col min="12" max="16384" width="9.140625" style="40"/>
  </cols>
  <sheetData>
    <row r="1" spans="1:12" ht="27.75" customHeight="1" x14ac:dyDescent="0.2">
      <c r="A1" s="395" t="s">
        <v>179</v>
      </c>
      <c r="B1" s="395"/>
      <c r="C1" s="395"/>
      <c r="D1" s="395"/>
      <c r="E1" s="395"/>
      <c r="F1" s="395"/>
      <c r="G1" s="395"/>
      <c r="H1" s="395"/>
      <c r="I1" s="395"/>
      <c r="J1" s="395"/>
      <c r="K1" s="395"/>
      <c r="L1" s="395"/>
    </row>
    <row r="3" spans="1:12" customFormat="1" x14ac:dyDescent="0.2">
      <c r="A3" s="227" t="s">
        <v>180</v>
      </c>
      <c r="G3" s="228"/>
      <c r="H3" s="228"/>
      <c r="I3" s="228"/>
      <c r="J3" s="228"/>
      <c r="K3" s="228"/>
    </row>
    <row r="4" spans="1:12" customFormat="1" x14ac:dyDescent="0.2">
      <c r="G4" s="228"/>
      <c r="H4" s="228"/>
      <c r="I4" s="228"/>
      <c r="J4" s="228"/>
      <c r="K4" s="228"/>
    </row>
    <row r="5" spans="1:12" customFormat="1" x14ac:dyDescent="0.2">
      <c r="B5" t="s">
        <v>981</v>
      </c>
      <c r="G5" s="228"/>
      <c r="H5" s="228"/>
      <c r="I5" s="228"/>
      <c r="J5" s="228"/>
      <c r="K5" s="228"/>
    </row>
    <row r="6" spans="1:12" customFormat="1" x14ac:dyDescent="0.2">
      <c r="G6" s="228"/>
      <c r="H6" s="228"/>
      <c r="I6" s="228"/>
      <c r="J6" s="228"/>
      <c r="K6" s="228"/>
    </row>
    <row r="7" spans="1:12" customFormat="1" x14ac:dyDescent="0.2">
      <c r="A7" s="227" t="s">
        <v>181</v>
      </c>
      <c r="G7" s="228"/>
      <c r="H7" s="228"/>
      <c r="I7" s="228"/>
      <c r="J7" s="228"/>
      <c r="K7" s="228"/>
    </row>
    <row r="8" spans="1:12" customFormat="1" x14ac:dyDescent="0.2">
      <c r="G8" s="228"/>
      <c r="H8" s="228"/>
      <c r="I8" s="228"/>
      <c r="J8" s="228"/>
      <c r="K8" s="228"/>
    </row>
    <row r="9" spans="1:12" customFormat="1" x14ac:dyDescent="0.2">
      <c r="B9" t="s">
        <v>964</v>
      </c>
      <c r="G9" s="228"/>
      <c r="H9" s="228"/>
      <c r="I9" s="228"/>
      <c r="J9" s="228"/>
      <c r="K9" s="228"/>
    </row>
    <row r="10" spans="1:12" customFormat="1" x14ac:dyDescent="0.2">
      <c r="G10" s="228"/>
      <c r="H10" s="228"/>
      <c r="I10" s="228"/>
      <c r="J10" s="228"/>
      <c r="K10" s="228"/>
    </row>
    <row r="11" spans="1:12" customFormat="1" x14ac:dyDescent="0.2">
      <c r="A11" s="227" t="s">
        <v>182</v>
      </c>
      <c r="G11" s="228"/>
      <c r="H11" s="228"/>
      <c r="I11" s="228"/>
      <c r="J11" s="228"/>
      <c r="K11" s="228"/>
    </row>
    <row r="12" spans="1:12" customFormat="1" x14ac:dyDescent="0.2">
      <c r="G12" s="228"/>
      <c r="H12" s="228"/>
      <c r="I12" s="228"/>
      <c r="J12" s="228"/>
      <c r="K12" s="228"/>
    </row>
    <row r="13" spans="1:12" customFormat="1" x14ac:dyDescent="0.2">
      <c r="B13" t="s">
        <v>958</v>
      </c>
      <c r="G13" s="228"/>
      <c r="H13" s="228"/>
      <c r="I13" s="228"/>
      <c r="J13" s="228"/>
      <c r="K13" s="228"/>
    </row>
    <row r="14" spans="1:12" customFormat="1" x14ac:dyDescent="0.2">
      <c r="B14" s="229"/>
      <c r="C14" s="230"/>
      <c r="G14" s="228"/>
      <c r="H14" s="228"/>
      <c r="I14" s="228"/>
      <c r="J14" s="228"/>
      <c r="K14" s="228"/>
    </row>
    <row r="15" spans="1:12" customFormat="1" x14ac:dyDescent="0.2">
      <c r="A15" s="227" t="s">
        <v>183</v>
      </c>
      <c r="G15" s="228"/>
      <c r="H15" s="228"/>
      <c r="I15" s="228"/>
      <c r="J15" s="228"/>
      <c r="K15" s="228"/>
    </row>
    <row r="16" spans="1:12" customFormat="1" x14ac:dyDescent="0.2">
      <c r="G16" s="228"/>
      <c r="H16" s="228"/>
      <c r="I16" s="228"/>
      <c r="J16" s="228"/>
      <c r="K16" s="228"/>
    </row>
    <row r="17" spans="1:11" customFormat="1" x14ac:dyDescent="0.2">
      <c r="B17" t="s">
        <v>959</v>
      </c>
      <c r="G17" s="228"/>
      <c r="H17" s="228"/>
      <c r="I17" s="228"/>
      <c r="J17" s="228"/>
      <c r="K17" s="228"/>
    </row>
    <row r="18" spans="1:11" customFormat="1" x14ac:dyDescent="0.2">
      <c r="G18" s="228"/>
      <c r="H18" s="228"/>
      <c r="I18" s="228"/>
      <c r="J18" s="228"/>
      <c r="K18" s="228"/>
    </row>
    <row r="19" spans="1:11" customFormat="1" x14ac:dyDescent="0.2">
      <c r="A19" s="227" t="s">
        <v>184</v>
      </c>
      <c r="G19" s="228"/>
      <c r="H19" s="228"/>
      <c r="I19" s="228"/>
      <c r="J19" s="228"/>
      <c r="K19" s="228"/>
    </row>
    <row r="20" spans="1:11" customFormat="1" x14ac:dyDescent="0.2">
      <c r="G20" s="228"/>
      <c r="H20" s="228"/>
      <c r="I20" s="228"/>
      <c r="J20" s="228"/>
      <c r="K20" s="228"/>
    </row>
    <row r="21" spans="1:11" x14ac:dyDescent="0.2">
      <c r="B21" s="40" t="s">
        <v>960</v>
      </c>
      <c r="G21" s="40"/>
      <c r="H21" s="40"/>
      <c r="J21" s="40"/>
      <c r="K21" s="40"/>
    </row>
    <row r="22" spans="1:11" x14ac:dyDescent="0.2">
      <c r="G22" s="40"/>
      <c r="H22" s="40"/>
      <c r="J22" s="40"/>
      <c r="K22" s="40"/>
    </row>
    <row r="23" spans="1:11" x14ac:dyDescent="0.2">
      <c r="B23" s="40" t="s">
        <v>961</v>
      </c>
      <c r="G23" s="40"/>
      <c r="H23" s="40"/>
      <c r="J23" s="40"/>
      <c r="K23" s="40"/>
    </row>
    <row r="24" spans="1:11" x14ac:dyDescent="0.2">
      <c r="G24" s="40"/>
      <c r="H24" s="40"/>
      <c r="J24" s="40"/>
      <c r="K24" s="40"/>
    </row>
    <row r="25" spans="1:11" x14ac:dyDescent="0.2">
      <c r="A25" s="108" t="s">
        <v>185</v>
      </c>
      <c r="G25" s="40"/>
      <c r="H25" s="40"/>
      <c r="J25" s="40"/>
      <c r="K25" s="40"/>
    </row>
    <row r="26" spans="1:11" x14ac:dyDescent="0.2">
      <c r="G26" s="40"/>
      <c r="H26" s="40"/>
      <c r="J26" s="40"/>
      <c r="K26" s="40"/>
    </row>
    <row r="27" spans="1:11" x14ac:dyDescent="0.2">
      <c r="B27" s="40" t="s">
        <v>962</v>
      </c>
      <c r="G27" s="40"/>
      <c r="H27" s="40"/>
      <c r="J27" s="40"/>
      <c r="K27" s="40"/>
    </row>
    <row r="28" spans="1:11" x14ac:dyDescent="0.2">
      <c r="G28" s="40"/>
      <c r="H28" s="40"/>
      <c r="J28" s="40"/>
      <c r="K28" s="40"/>
    </row>
    <row r="29" spans="1:11" x14ac:dyDescent="0.2">
      <c r="B29" s="40" t="s">
        <v>963</v>
      </c>
      <c r="G29" s="40"/>
      <c r="H29" s="40"/>
      <c r="J29" s="40"/>
      <c r="K29" s="40"/>
    </row>
  </sheetData>
  <mergeCells count="1">
    <mergeCell ref="A1:L1"/>
  </mergeCells>
  <phoneticPr fontId="0" type="noConversion"/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FEFFE-F43F-4CEF-AEE0-B87DABA58E83}">
  <sheetPr>
    <tabColor rgb="FFFFFF00"/>
  </sheetPr>
  <dimension ref="A1:L62"/>
  <sheetViews>
    <sheetView zoomScaleNormal="100" workbookViewId="0">
      <selection sqref="A1:K1"/>
    </sheetView>
  </sheetViews>
  <sheetFormatPr defaultRowHeight="12.75" x14ac:dyDescent="0.2"/>
  <cols>
    <col min="1" max="1" width="10.85546875" style="40" customWidth="1"/>
    <col min="2" max="2" width="11.85546875" style="40" customWidth="1"/>
    <col min="3" max="5" width="9.140625" style="40"/>
    <col min="6" max="6" width="19" style="40" customWidth="1"/>
    <col min="7" max="7" width="23.5703125" style="40" customWidth="1"/>
    <col min="8" max="8" width="9.5703125" style="93" customWidth="1"/>
    <col min="9" max="9" width="7.85546875" style="40" customWidth="1"/>
    <col min="10" max="10" width="9.85546875" style="40" customWidth="1"/>
    <col min="11" max="11" width="5.42578125" style="40" customWidth="1"/>
    <col min="12" max="12" width="10.140625" style="40" bestFit="1" customWidth="1"/>
    <col min="13" max="16384" width="9.140625" style="40"/>
  </cols>
  <sheetData>
    <row r="1" spans="1:12" ht="25.5" customHeight="1" x14ac:dyDescent="0.2">
      <c r="A1" s="396" t="s">
        <v>186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</row>
    <row r="2" spans="1:12" ht="36" customHeight="1" x14ac:dyDescent="0.2">
      <c r="A2" s="19"/>
      <c r="B2" s="231" t="s">
        <v>187</v>
      </c>
      <c r="C2" s="232"/>
      <c r="D2" s="232"/>
      <c r="E2" s="232"/>
      <c r="F2" s="233" t="s">
        <v>188</v>
      </c>
      <c r="G2" s="234"/>
      <c r="H2" s="235" t="s">
        <v>189</v>
      </c>
      <c r="I2" s="232"/>
      <c r="J2" s="236"/>
      <c r="K2" s="22"/>
    </row>
    <row r="3" spans="1:12" x14ac:dyDescent="0.2">
      <c r="A3" s="237"/>
      <c r="B3" s="238"/>
      <c r="C3" s="238"/>
      <c r="D3" s="238"/>
      <c r="E3" s="238"/>
      <c r="F3" s="238"/>
      <c r="G3" s="238"/>
      <c r="H3" s="239"/>
      <c r="I3" s="238"/>
      <c r="J3" s="238"/>
      <c r="K3" s="65"/>
    </row>
    <row r="4" spans="1:12" x14ac:dyDescent="0.2">
      <c r="A4" s="96"/>
      <c r="B4" s="240">
        <v>1980</v>
      </c>
      <c r="C4"/>
      <c r="F4" s="241">
        <v>1038604</v>
      </c>
      <c r="G4"/>
      <c r="H4" s="242">
        <v>100</v>
      </c>
      <c r="K4" s="70"/>
    </row>
    <row r="5" spans="1:12" x14ac:dyDescent="0.2">
      <c r="A5" s="98"/>
      <c r="B5" s="243">
        <v>1981</v>
      </c>
      <c r="C5" s="244"/>
      <c r="D5" s="99"/>
      <c r="E5" s="99"/>
      <c r="F5" s="245">
        <v>1084425</v>
      </c>
      <c r="G5" s="244"/>
      <c r="H5" s="246">
        <v>104.4</v>
      </c>
      <c r="I5" s="99"/>
      <c r="J5" s="247"/>
      <c r="K5" s="94"/>
      <c r="L5" s="248"/>
    </row>
    <row r="6" spans="1:12" x14ac:dyDescent="0.2">
      <c r="A6" s="98"/>
      <c r="B6" s="243">
        <v>1982</v>
      </c>
      <c r="C6" s="244"/>
      <c r="D6" s="99"/>
      <c r="E6" s="99"/>
      <c r="F6" s="245">
        <v>1125068</v>
      </c>
      <c r="G6" s="244"/>
      <c r="H6" s="246">
        <v>107.7</v>
      </c>
      <c r="I6" s="99"/>
      <c r="J6" s="99"/>
      <c r="K6" s="94"/>
    </row>
    <row r="7" spans="1:12" x14ac:dyDescent="0.2">
      <c r="A7" s="98"/>
      <c r="B7" s="243">
        <v>1983</v>
      </c>
      <c r="C7" s="244"/>
      <c r="D7" s="99"/>
      <c r="E7" s="99"/>
      <c r="F7" s="245">
        <v>1200180</v>
      </c>
      <c r="G7" s="249"/>
      <c r="H7" s="246">
        <v>115.6</v>
      </c>
      <c r="I7" s="99"/>
      <c r="J7" s="99"/>
      <c r="K7" s="94"/>
    </row>
    <row r="8" spans="1:12" x14ac:dyDescent="0.2">
      <c r="A8" s="98"/>
      <c r="B8" s="243">
        <v>1984</v>
      </c>
      <c r="C8" s="244"/>
      <c r="D8" s="99"/>
      <c r="E8" s="99"/>
      <c r="F8" s="245">
        <v>1231503</v>
      </c>
      <c r="G8" s="249"/>
      <c r="H8" s="246">
        <v>118.6</v>
      </c>
      <c r="I8" s="99"/>
      <c r="J8" s="99"/>
      <c r="K8" s="94"/>
    </row>
    <row r="9" spans="1:12" x14ac:dyDescent="0.2">
      <c r="A9" s="98"/>
      <c r="B9" s="243">
        <v>1985</v>
      </c>
      <c r="C9" s="244"/>
      <c r="D9" s="99"/>
      <c r="E9" s="99"/>
      <c r="F9" s="245">
        <v>1222949</v>
      </c>
      <c r="G9" s="249"/>
      <c r="H9" s="246">
        <v>117.7</v>
      </c>
      <c r="I9" s="99"/>
      <c r="J9" s="99"/>
      <c r="K9" s="94"/>
    </row>
    <row r="10" spans="1:12" x14ac:dyDescent="0.2">
      <c r="A10" s="98"/>
      <c r="B10" s="243">
        <v>1986</v>
      </c>
      <c r="C10" s="244"/>
      <c r="D10" s="99"/>
      <c r="E10" s="99"/>
      <c r="F10" s="245">
        <v>1261102</v>
      </c>
      <c r="G10" s="244"/>
      <c r="H10" s="246">
        <v>121.4</v>
      </c>
      <c r="I10" s="99"/>
      <c r="J10" s="99"/>
      <c r="K10" s="94"/>
    </row>
    <row r="11" spans="1:12" x14ac:dyDescent="0.2">
      <c r="A11" s="98"/>
      <c r="B11" s="243">
        <v>1987</v>
      </c>
      <c r="C11" s="244"/>
      <c r="D11" s="99"/>
      <c r="E11" s="99"/>
      <c r="F11" s="245">
        <v>1277361</v>
      </c>
      <c r="G11" s="244"/>
      <c r="H11" s="246">
        <v>123</v>
      </c>
      <c r="I11" s="99"/>
      <c r="J11" s="99"/>
      <c r="K11" s="94"/>
    </row>
    <row r="12" spans="1:12" x14ac:dyDescent="0.2">
      <c r="A12" s="98"/>
      <c r="B12" s="243">
        <v>1988</v>
      </c>
      <c r="C12" s="244"/>
      <c r="D12" s="99"/>
      <c r="E12" s="99"/>
      <c r="F12" s="245">
        <v>1296492</v>
      </c>
      <c r="G12" s="244"/>
      <c r="H12" s="246">
        <v>124.8</v>
      </c>
      <c r="I12" s="99"/>
      <c r="J12" s="99"/>
      <c r="K12" s="94"/>
    </row>
    <row r="13" spans="1:12" x14ac:dyDescent="0.2">
      <c r="A13" s="98"/>
      <c r="B13" s="243">
        <v>1989</v>
      </c>
      <c r="C13" s="244"/>
      <c r="D13" s="99"/>
      <c r="E13" s="99"/>
      <c r="F13" s="245">
        <v>1312471</v>
      </c>
      <c r="G13" s="244"/>
      <c r="H13" s="246">
        <v>126.4</v>
      </c>
      <c r="I13" s="99"/>
      <c r="J13" s="99"/>
      <c r="K13" s="94"/>
    </row>
    <row r="14" spans="1:12" x14ac:dyDescent="0.2">
      <c r="A14" s="98"/>
      <c r="B14" s="243">
        <v>1990</v>
      </c>
      <c r="C14" s="244"/>
      <c r="D14" s="99"/>
      <c r="E14" s="99"/>
      <c r="F14" s="245">
        <v>1368466</v>
      </c>
      <c r="G14" s="244"/>
      <c r="H14" s="246">
        <v>131.80000000000001</v>
      </c>
      <c r="I14" s="99"/>
      <c r="J14" s="99"/>
      <c r="K14" s="94"/>
    </row>
    <row r="15" spans="1:12" x14ac:dyDescent="0.2">
      <c r="A15" s="98"/>
      <c r="B15" s="243">
        <v>1991</v>
      </c>
      <c r="C15" s="244"/>
      <c r="D15" s="99"/>
      <c r="E15" s="99"/>
      <c r="F15" s="245">
        <v>1394828</v>
      </c>
      <c r="G15" s="244"/>
      <c r="H15" s="246">
        <v>134.30000000000001</v>
      </c>
      <c r="I15" s="99"/>
      <c r="J15" s="99"/>
      <c r="K15" s="94"/>
    </row>
    <row r="16" spans="1:12" x14ac:dyDescent="0.2">
      <c r="A16" s="98"/>
      <c r="B16" s="243">
        <v>1992</v>
      </c>
      <c r="C16" s="244"/>
      <c r="D16" s="99"/>
      <c r="E16" s="99"/>
      <c r="F16" s="245">
        <v>1441972</v>
      </c>
      <c r="G16" s="244"/>
      <c r="H16" s="246">
        <v>138.80000000000001</v>
      </c>
      <c r="I16" s="99"/>
      <c r="J16" s="99"/>
      <c r="K16" s="94"/>
    </row>
    <row r="17" spans="1:11" x14ac:dyDescent="0.2">
      <c r="A17" s="98"/>
      <c r="B17" s="243">
        <v>1993</v>
      </c>
      <c r="C17" s="244"/>
      <c r="D17" s="99"/>
      <c r="E17" s="99"/>
      <c r="F17" s="245">
        <v>1488141</v>
      </c>
      <c r="G17" s="244"/>
      <c r="H17" s="246">
        <v>143.30000000000001</v>
      </c>
      <c r="I17" s="99"/>
      <c r="J17" s="99"/>
      <c r="K17" s="94"/>
    </row>
    <row r="18" spans="1:11" x14ac:dyDescent="0.2">
      <c r="A18" s="98"/>
      <c r="B18" s="243">
        <v>1994</v>
      </c>
      <c r="C18" s="244"/>
      <c r="D18" s="99"/>
      <c r="E18" s="99"/>
      <c r="F18" s="245">
        <v>1499924</v>
      </c>
      <c r="G18" s="250"/>
      <c r="H18" s="246">
        <v>144.4</v>
      </c>
      <c r="I18" s="99"/>
      <c r="J18" s="99"/>
      <c r="K18" s="94"/>
    </row>
    <row r="19" spans="1:11" x14ac:dyDescent="0.2">
      <c r="A19" s="98"/>
      <c r="B19" s="243">
        <v>1995</v>
      </c>
      <c r="C19" s="244"/>
      <c r="D19" s="99"/>
      <c r="E19" s="99"/>
      <c r="F19" s="251">
        <v>1488894</v>
      </c>
      <c r="G19" s="250"/>
      <c r="H19" s="246">
        <v>143.4</v>
      </c>
      <c r="I19" s="99"/>
      <c r="J19" s="99"/>
      <c r="K19" s="94"/>
    </row>
    <row r="20" spans="1:11" x14ac:dyDescent="0.2">
      <c r="A20" s="98"/>
      <c r="B20" s="243">
        <v>1996</v>
      </c>
      <c r="C20" s="244"/>
      <c r="D20" s="99"/>
      <c r="E20" s="99"/>
      <c r="F20" s="251">
        <v>1518343</v>
      </c>
      <c r="G20" s="250"/>
      <c r="H20" s="246">
        <v>146.19999999999999</v>
      </c>
      <c r="I20" s="99"/>
      <c r="J20" s="99"/>
      <c r="K20" s="94"/>
    </row>
    <row r="21" spans="1:11" x14ac:dyDescent="0.2">
      <c r="A21" s="98"/>
      <c r="B21" s="252" t="s">
        <v>190</v>
      </c>
      <c r="C21" s="244"/>
      <c r="D21" s="99"/>
      <c r="E21" s="99"/>
      <c r="F21" s="251">
        <v>5895775</v>
      </c>
      <c r="G21" s="244"/>
      <c r="H21" s="246">
        <v>146.69999999999999</v>
      </c>
      <c r="I21" s="99"/>
      <c r="J21" s="99"/>
      <c r="K21" s="94"/>
    </row>
    <row r="22" spans="1:11" x14ac:dyDescent="0.2">
      <c r="A22" s="98"/>
      <c r="B22" s="252" t="s">
        <v>191</v>
      </c>
      <c r="C22" s="244"/>
      <c r="D22" s="99"/>
      <c r="E22" s="99"/>
      <c r="F22" s="251">
        <v>6038745</v>
      </c>
      <c r="G22" s="244"/>
      <c r="H22" s="246">
        <v>149.12</v>
      </c>
      <c r="I22" s="99"/>
      <c r="J22" s="99"/>
      <c r="K22" s="94"/>
    </row>
    <row r="23" spans="1:11" x14ac:dyDescent="0.2">
      <c r="A23" s="98"/>
      <c r="B23" s="252" t="s">
        <v>192</v>
      </c>
      <c r="C23" s="244"/>
      <c r="D23" s="99"/>
      <c r="E23" s="99"/>
      <c r="F23" s="251">
        <v>6146839</v>
      </c>
      <c r="G23" s="244"/>
      <c r="H23" s="246">
        <v>150.96</v>
      </c>
      <c r="I23" s="99"/>
      <c r="J23" s="99"/>
      <c r="K23" s="94"/>
    </row>
    <row r="24" spans="1:11" x14ac:dyDescent="0.2">
      <c r="A24" s="98"/>
      <c r="B24" s="252" t="s">
        <v>193</v>
      </c>
      <c r="C24" s="244"/>
      <c r="D24" s="99"/>
      <c r="E24" s="99"/>
      <c r="F24" s="251">
        <v>6243856</v>
      </c>
      <c r="G24" s="244"/>
      <c r="H24" s="246">
        <v>152.6</v>
      </c>
      <c r="I24" s="99"/>
      <c r="J24" s="99"/>
      <c r="K24" s="94"/>
    </row>
    <row r="25" spans="1:11" x14ac:dyDescent="0.2">
      <c r="A25" s="98"/>
      <c r="B25" s="252" t="s">
        <v>194</v>
      </c>
      <c r="C25" s="244"/>
      <c r="D25" s="99"/>
      <c r="E25" s="99"/>
      <c r="F25" s="251">
        <v>6357677</v>
      </c>
      <c r="G25" s="244"/>
      <c r="H25" s="246">
        <v>154.53</v>
      </c>
      <c r="I25" s="99"/>
      <c r="J25" s="99"/>
      <c r="K25" s="94"/>
    </row>
    <row r="26" spans="1:11" x14ac:dyDescent="0.2">
      <c r="A26" s="253"/>
      <c r="B26" s="254" t="s">
        <v>195</v>
      </c>
      <c r="C26" s="255"/>
      <c r="D26" s="256"/>
      <c r="E26" s="256"/>
      <c r="F26" s="257">
        <v>6829911</v>
      </c>
      <c r="G26" s="255"/>
      <c r="H26" s="258">
        <v>162.54</v>
      </c>
      <c r="I26" s="256"/>
      <c r="J26" s="256"/>
      <c r="K26" s="259"/>
    </row>
    <row r="27" spans="1:11" x14ac:dyDescent="0.2">
      <c r="A27" s="98"/>
      <c r="B27" s="252" t="s">
        <v>196</v>
      </c>
      <c r="C27" s="244"/>
      <c r="D27" s="99"/>
      <c r="E27" s="99"/>
      <c r="F27" s="251">
        <v>7053768</v>
      </c>
      <c r="G27" s="244"/>
      <c r="H27" s="246">
        <v>166.34</v>
      </c>
      <c r="I27" s="99"/>
      <c r="J27" s="99"/>
      <c r="K27" s="94"/>
    </row>
    <row r="28" spans="1:11" x14ac:dyDescent="0.2">
      <c r="A28" s="98"/>
      <c r="B28" s="252" t="s">
        <v>197</v>
      </c>
      <c r="C28" s="260"/>
      <c r="D28" s="99"/>
      <c r="E28" s="99"/>
      <c r="F28" s="251">
        <v>7999739</v>
      </c>
      <c r="G28" s="244"/>
      <c r="H28" s="246">
        <v>176.57</v>
      </c>
      <c r="I28" s="99"/>
      <c r="J28" s="99"/>
      <c r="K28" s="94"/>
    </row>
    <row r="29" spans="1:11" x14ac:dyDescent="0.2">
      <c r="A29" s="98"/>
      <c r="B29" s="252" t="s">
        <v>198</v>
      </c>
      <c r="C29" s="260"/>
      <c r="D29" s="99"/>
      <c r="E29" s="99"/>
      <c r="F29" s="251">
        <v>8719586</v>
      </c>
      <c r="G29" s="244"/>
      <c r="H29" s="246">
        <v>188.55</v>
      </c>
      <c r="I29" s="99"/>
      <c r="J29" s="99"/>
      <c r="K29" s="94"/>
    </row>
    <row r="30" spans="1:11" x14ac:dyDescent="0.2">
      <c r="A30" s="98"/>
      <c r="B30" s="252" t="s">
        <v>199</v>
      </c>
      <c r="C30" s="260"/>
      <c r="D30" s="99"/>
      <c r="E30" s="99"/>
      <c r="F30" s="251">
        <v>9629545</v>
      </c>
      <c r="G30" s="244"/>
      <c r="H30" s="246">
        <v>198.41</v>
      </c>
      <c r="I30" s="99"/>
      <c r="J30" s="99"/>
      <c r="K30" s="94"/>
    </row>
    <row r="31" spans="1:11" x14ac:dyDescent="0.2">
      <c r="A31" s="98"/>
      <c r="B31" s="252" t="s">
        <v>200</v>
      </c>
      <c r="C31" s="260"/>
      <c r="D31" s="99"/>
      <c r="E31" s="99"/>
      <c r="F31" s="251">
        <v>10306665</v>
      </c>
      <c r="G31" s="244"/>
      <c r="H31" s="246">
        <v>205.73</v>
      </c>
      <c r="I31" s="99"/>
      <c r="J31" s="99"/>
      <c r="K31" s="94"/>
    </row>
    <row r="32" spans="1:11" x14ac:dyDescent="0.2">
      <c r="A32" s="253"/>
      <c r="B32" s="254" t="s">
        <v>201</v>
      </c>
      <c r="C32" s="261"/>
      <c r="D32" s="256"/>
      <c r="E32" s="256"/>
      <c r="F32" s="257">
        <v>12742474</v>
      </c>
      <c r="G32" s="262"/>
      <c r="H32" s="258">
        <v>208.59</v>
      </c>
      <c r="I32" s="256"/>
      <c r="J32" s="256"/>
      <c r="K32" s="259"/>
    </row>
    <row r="33" spans="1:12" x14ac:dyDescent="0.2">
      <c r="A33" s="98"/>
      <c r="B33" s="252" t="s">
        <v>202</v>
      </c>
      <c r="C33" s="260"/>
      <c r="D33" s="99"/>
      <c r="E33" s="99"/>
      <c r="F33" s="251">
        <v>12865338</v>
      </c>
      <c r="G33" s="263"/>
      <c r="H33" s="246">
        <v>209.55</v>
      </c>
      <c r="I33" s="99"/>
      <c r="J33" s="99"/>
      <c r="K33" s="94"/>
    </row>
    <row r="34" spans="1:12" x14ac:dyDescent="0.2">
      <c r="A34" s="98"/>
      <c r="B34" s="252" t="s">
        <v>203</v>
      </c>
      <c r="C34" s="99"/>
      <c r="D34" s="99"/>
      <c r="E34" s="99"/>
      <c r="F34" s="264">
        <v>13228267</v>
      </c>
      <c r="G34" s="99"/>
      <c r="H34" s="246">
        <v>212.38</v>
      </c>
      <c r="I34" s="99"/>
      <c r="J34" s="99"/>
      <c r="K34" s="94"/>
    </row>
    <row r="35" spans="1:12" x14ac:dyDescent="0.2">
      <c r="A35" s="98"/>
      <c r="B35" s="252" t="s">
        <v>204</v>
      </c>
      <c r="C35" s="99"/>
      <c r="D35" s="99"/>
      <c r="E35" s="99"/>
      <c r="F35" s="251">
        <v>13742935</v>
      </c>
      <c r="G35" s="99"/>
      <c r="H35" s="246">
        <v>216.27</v>
      </c>
      <c r="I35" s="99"/>
      <c r="J35" s="99"/>
      <c r="K35" s="94"/>
    </row>
    <row r="36" spans="1:12" x14ac:dyDescent="0.2">
      <c r="A36" s="98"/>
      <c r="B36" s="252" t="s">
        <v>205</v>
      </c>
      <c r="C36" s="99"/>
      <c r="D36" s="99"/>
      <c r="E36" s="99"/>
      <c r="F36" s="251">
        <v>14073498</v>
      </c>
      <c r="G36" s="99"/>
      <c r="H36" s="246">
        <v>218.67</v>
      </c>
      <c r="I36" s="99"/>
      <c r="J36" s="99"/>
      <c r="K36" s="94"/>
    </row>
    <row r="37" spans="1:12" x14ac:dyDescent="0.2">
      <c r="A37" s="98"/>
      <c r="B37" s="252" t="s">
        <v>206</v>
      </c>
      <c r="C37" s="99"/>
      <c r="D37" s="99"/>
      <c r="E37" s="99"/>
      <c r="F37" s="251">
        <v>14664252</v>
      </c>
      <c r="G37" s="99"/>
      <c r="H37" s="246">
        <v>222.87</v>
      </c>
      <c r="I37" s="99"/>
      <c r="J37" s="99"/>
      <c r="K37" s="94"/>
    </row>
    <row r="38" spans="1:12" x14ac:dyDescent="0.2">
      <c r="A38" s="98"/>
      <c r="B38" s="252" t="s">
        <v>207</v>
      </c>
      <c r="C38" s="99"/>
      <c r="D38" s="99"/>
      <c r="E38" s="99"/>
      <c r="F38" s="251">
        <v>15245384</v>
      </c>
      <c r="G38" s="99"/>
      <c r="H38" s="246">
        <v>223.78</v>
      </c>
      <c r="I38" s="99"/>
      <c r="J38" s="99"/>
      <c r="K38" s="94"/>
    </row>
    <row r="39" spans="1:12" x14ac:dyDescent="0.2">
      <c r="A39" s="98"/>
      <c r="B39" s="252" t="s">
        <v>208</v>
      </c>
      <c r="C39" s="99"/>
      <c r="D39" s="99"/>
      <c r="E39" s="99"/>
      <c r="F39" s="251">
        <v>15470256</v>
      </c>
      <c r="G39" s="99"/>
      <c r="H39" s="246">
        <v>228.32</v>
      </c>
      <c r="I39" s="99"/>
      <c r="J39" s="99"/>
      <c r="K39" s="94"/>
    </row>
    <row r="40" spans="1:12" x14ac:dyDescent="0.2">
      <c r="A40" s="98"/>
      <c r="B40" s="252" t="s">
        <v>209</v>
      </c>
      <c r="C40" s="99"/>
      <c r="D40" s="99"/>
      <c r="E40" s="99"/>
      <c r="F40" s="251">
        <v>15414300</v>
      </c>
      <c r="G40" s="99"/>
      <c r="H40" s="246">
        <v>227.96</v>
      </c>
      <c r="I40" s="265"/>
      <c r="J40" s="99"/>
      <c r="K40" s="94"/>
    </row>
    <row r="41" spans="1:12" x14ac:dyDescent="0.2">
      <c r="A41" s="98"/>
      <c r="B41" s="252" t="s">
        <v>210</v>
      </c>
      <c r="C41" s="99"/>
      <c r="D41" s="99"/>
      <c r="E41" s="99"/>
      <c r="F41" s="251">
        <v>15714707</v>
      </c>
      <c r="G41" s="99"/>
      <c r="H41" s="246">
        <v>229.91</v>
      </c>
      <c r="I41" s="99"/>
      <c r="J41" s="99"/>
      <c r="K41" s="94"/>
    </row>
    <row r="42" spans="1:12" x14ac:dyDescent="0.2">
      <c r="A42" s="98"/>
      <c r="B42" s="252" t="s">
        <v>211</v>
      </c>
      <c r="C42" s="99"/>
      <c r="D42" s="99"/>
      <c r="E42" s="99"/>
      <c r="F42" s="251">
        <v>16696141</v>
      </c>
      <c r="G42" s="249"/>
      <c r="H42" s="246">
        <v>236.16</v>
      </c>
      <c r="I42" s="99"/>
      <c r="J42" s="99"/>
      <c r="K42" s="94"/>
      <c r="L42" s="248"/>
    </row>
    <row r="43" spans="1:12" x14ac:dyDescent="0.2">
      <c r="A43" s="98"/>
      <c r="B43" s="252" t="s">
        <v>212</v>
      </c>
      <c r="C43" s="99"/>
      <c r="D43" s="99"/>
      <c r="E43" s="99"/>
      <c r="F43" s="251">
        <v>16932962</v>
      </c>
      <c r="G43" s="99"/>
      <c r="H43" s="246">
        <v>237.58</v>
      </c>
      <c r="I43" s="99"/>
      <c r="J43" s="99"/>
      <c r="K43" s="94"/>
    </row>
    <row r="44" spans="1:12" x14ac:dyDescent="0.2">
      <c r="A44" s="266"/>
      <c r="B44" s="267" t="s">
        <v>213</v>
      </c>
      <c r="C44" s="268"/>
      <c r="D44" s="268"/>
      <c r="E44" s="268"/>
      <c r="F44" s="269">
        <v>17255758</v>
      </c>
      <c r="G44" s="268"/>
      <c r="H44" s="270">
        <v>239.49</v>
      </c>
      <c r="I44" s="268"/>
      <c r="J44" s="268"/>
      <c r="K44" s="271"/>
    </row>
    <row r="45" spans="1:12" x14ac:dyDescent="0.2">
      <c r="A45" s="266"/>
      <c r="B45" s="273" t="s">
        <v>214</v>
      </c>
      <c r="C45" s="268"/>
      <c r="D45" s="268"/>
      <c r="E45" s="268"/>
      <c r="F45" s="274">
        <v>18537450</v>
      </c>
      <c r="G45" s="275"/>
      <c r="H45" s="276">
        <v>246.92</v>
      </c>
      <c r="I45" s="268"/>
      <c r="J45" s="268"/>
      <c r="K45" s="271"/>
    </row>
    <row r="46" spans="1:12" x14ac:dyDescent="0.2">
      <c r="A46" s="98"/>
      <c r="B46" s="360">
        <v>2022</v>
      </c>
      <c r="C46" s="99"/>
      <c r="D46" s="99"/>
      <c r="E46" s="99"/>
      <c r="F46" s="100">
        <v>21343029</v>
      </c>
      <c r="G46" s="361"/>
      <c r="H46" s="362">
        <v>262.23</v>
      </c>
      <c r="I46" s="99"/>
      <c r="J46" s="99"/>
      <c r="K46" s="94"/>
    </row>
    <row r="47" spans="1:12" x14ac:dyDescent="0.2">
      <c r="A47" s="96"/>
      <c r="B47" s="367">
        <v>2023</v>
      </c>
      <c r="F47" s="100">
        <v>22276520</v>
      </c>
      <c r="G47" s="368"/>
      <c r="H47" s="369">
        <v>266.60000000000002</v>
      </c>
      <c r="K47" s="70"/>
    </row>
    <row r="48" spans="1:12" x14ac:dyDescent="0.2">
      <c r="A48" s="98"/>
      <c r="B48" s="360">
        <v>2024</v>
      </c>
      <c r="C48" s="99"/>
      <c r="D48" s="99"/>
      <c r="E48" s="99"/>
      <c r="F48" s="100">
        <v>24147110</v>
      </c>
      <c r="G48" s="372"/>
      <c r="H48" s="362">
        <v>275</v>
      </c>
      <c r="I48" s="99"/>
      <c r="J48" s="99"/>
      <c r="K48" s="94"/>
    </row>
    <row r="49" spans="1:11" x14ac:dyDescent="0.2">
      <c r="A49" s="98"/>
      <c r="B49" s="360">
        <v>2025</v>
      </c>
      <c r="C49" s="99"/>
      <c r="D49" s="99"/>
      <c r="E49" s="99"/>
      <c r="F49" s="100">
        <v>25448744</v>
      </c>
      <c r="G49" s="372"/>
      <c r="H49" s="362">
        <v>280.39</v>
      </c>
      <c r="I49" s="99"/>
      <c r="J49" s="99"/>
      <c r="K49" s="94"/>
    </row>
    <row r="50" spans="1:11" x14ac:dyDescent="0.2">
      <c r="A50" s="101"/>
      <c r="B50" s="370">
        <v>2026</v>
      </c>
      <c r="C50" s="83"/>
      <c r="D50" s="83"/>
      <c r="E50" s="83"/>
      <c r="F50" s="102">
        <f>Summary!I24</f>
        <v>27692652</v>
      </c>
      <c r="G50" s="371"/>
      <c r="H50" s="376">
        <v>289.20999999999998</v>
      </c>
      <c r="I50" s="83"/>
      <c r="J50" s="83"/>
      <c r="K50" s="77"/>
    </row>
    <row r="51" spans="1:11" x14ac:dyDescent="0.2">
      <c r="A51" s="96"/>
      <c r="K51" s="70"/>
    </row>
    <row r="52" spans="1:11" x14ac:dyDescent="0.2">
      <c r="A52" s="96"/>
      <c r="H52" s="375"/>
      <c r="K52" s="70"/>
    </row>
    <row r="53" spans="1:11" x14ac:dyDescent="0.2">
      <c r="A53" s="96"/>
      <c r="K53" s="70"/>
    </row>
    <row r="54" spans="1:11" x14ac:dyDescent="0.2">
      <c r="A54" s="96"/>
      <c r="K54" s="70"/>
    </row>
    <row r="55" spans="1:11" x14ac:dyDescent="0.2">
      <c r="A55" s="272" t="s">
        <v>215</v>
      </c>
      <c r="B55" t="s">
        <v>216</v>
      </c>
      <c r="K55" s="70"/>
    </row>
    <row r="56" spans="1:11" x14ac:dyDescent="0.2">
      <c r="A56" s="96"/>
      <c r="B56" s="40" t="s">
        <v>217</v>
      </c>
      <c r="K56" s="70"/>
    </row>
    <row r="57" spans="1:11" x14ac:dyDescent="0.2">
      <c r="A57" s="96"/>
      <c r="K57" s="70"/>
    </row>
    <row r="58" spans="1:11" x14ac:dyDescent="0.2">
      <c r="A58" s="272" t="s">
        <v>218</v>
      </c>
      <c r="B58" s="40" t="s">
        <v>219</v>
      </c>
      <c r="K58" s="70"/>
    </row>
    <row r="59" spans="1:11" x14ac:dyDescent="0.2">
      <c r="A59" s="96"/>
      <c r="K59" s="70"/>
    </row>
    <row r="60" spans="1:11" x14ac:dyDescent="0.2">
      <c r="A60" s="272" t="s">
        <v>220</v>
      </c>
      <c r="B60" s="40" t="s">
        <v>221</v>
      </c>
      <c r="K60" s="70"/>
    </row>
    <row r="61" spans="1:11" x14ac:dyDescent="0.2">
      <c r="A61" s="96"/>
      <c r="K61" s="70"/>
    </row>
    <row r="62" spans="1:11" x14ac:dyDescent="0.2">
      <c r="A62" s="101"/>
      <c r="B62" s="83"/>
      <c r="C62" s="83"/>
      <c r="D62" s="83"/>
      <c r="E62" s="83"/>
      <c r="F62" s="83"/>
      <c r="G62" s="83"/>
      <c r="H62" s="102"/>
      <c r="I62" s="83"/>
      <c r="J62" s="83"/>
      <c r="K62" s="77"/>
    </row>
  </sheetData>
  <mergeCells count="1">
    <mergeCell ref="A1:K1"/>
  </mergeCells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8"/>
  <sheetViews>
    <sheetView zoomScaleNormal="100" workbookViewId="0">
      <selection sqref="A1:L1"/>
    </sheetView>
  </sheetViews>
  <sheetFormatPr defaultRowHeight="12.75" x14ac:dyDescent="0.2"/>
  <cols>
    <col min="1" max="1" width="6.140625" style="40" customWidth="1"/>
    <col min="2" max="2" width="5.5703125" style="40" customWidth="1"/>
    <col min="3" max="5" width="9.140625" style="40"/>
    <col min="6" max="6" width="12.42578125" style="40" customWidth="1"/>
    <col min="7" max="8" width="16.7109375" style="40" customWidth="1"/>
    <col min="9" max="9" width="16.7109375" style="93" customWidth="1"/>
    <col min="10" max="11" width="9.140625" style="40"/>
    <col min="12" max="12" width="6.140625" style="40" customWidth="1"/>
    <col min="13" max="16384" width="9.140625" style="40"/>
  </cols>
  <sheetData>
    <row r="1" spans="1:12" ht="21" customHeight="1" x14ac:dyDescent="0.2">
      <c r="A1" s="396" t="s">
        <v>222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</row>
    <row r="2" spans="1:12" ht="21" customHeight="1" x14ac:dyDescent="0.2">
      <c r="A2" s="19"/>
      <c r="B2" s="20"/>
      <c r="C2" s="20"/>
      <c r="D2" s="20"/>
      <c r="E2" s="20"/>
      <c r="F2" s="20"/>
      <c r="G2" s="21" t="s">
        <v>41</v>
      </c>
      <c r="H2" s="21" t="s">
        <v>42</v>
      </c>
      <c r="I2" s="21" t="s">
        <v>43</v>
      </c>
      <c r="J2" s="20"/>
      <c r="K2" s="20"/>
      <c r="L2" s="22"/>
    </row>
    <row r="3" spans="1:12" x14ac:dyDescent="0.2">
      <c r="A3" s="96"/>
      <c r="L3" s="70"/>
    </row>
    <row r="4" spans="1:12" x14ac:dyDescent="0.2">
      <c r="A4" s="96"/>
      <c r="B4" s="40" t="str">
        <f>Check!A4</f>
        <v xml:space="preserve"> 01 - SITE</v>
      </c>
      <c r="G4" s="97">
        <f>SUM(Check!E5:E11)</f>
        <v>1627157</v>
      </c>
      <c r="H4" s="97">
        <f>SUM(Check!F5:F11)</f>
        <v>697519</v>
      </c>
      <c r="I4" s="97">
        <f>SUM(G4:H4)</f>
        <v>2324676</v>
      </c>
      <c r="L4" s="70"/>
    </row>
    <row r="5" spans="1:12" x14ac:dyDescent="0.2">
      <c r="A5" s="98"/>
      <c r="B5" s="99" t="str">
        <f>Check!A12</f>
        <v xml:space="preserve"> 02 - SUBSTRUCTURE</v>
      </c>
      <c r="C5" s="99"/>
      <c r="D5" s="99"/>
      <c r="E5" s="99"/>
      <c r="F5" s="99"/>
      <c r="G5" s="100">
        <f>SUM(Check!E14:E17)</f>
        <v>538084</v>
      </c>
      <c r="H5" s="100">
        <f>SUM(Check!F14:F17)</f>
        <v>598574</v>
      </c>
      <c r="I5" s="100">
        <f>SUM(G5:H5)</f>
        <v>1136658</v>
      </c>
      <c r="J5" s="99"/>
      <c r="K5" s="99"/>
      <c r="L5" s="94"/>
    </row>
    <row r="6" spans="1:12" x14ac:dyDescent="0.2">
      <c r="A6" s="98"/>
      <c r="B6" s="99" t="str">
        <f>Check!A18</f>
        <v xml:space="preserve"> 03 - SUPERSTRUCTURE</v>
      </c>
      <c r="C6" s="99"/>
      <c r="D6" s="99"/>
      <c r="E6" s="99"/>
      <c r="F6" s="99"/>
      <c r="G6" s="100">
        <f>SUM(Check!E19:E21)</f>
        <v>3252827</v>
      </c>
      <c r="H6" s="100">
        <f>SUM(Check!F19:F21)</f>
        <v>712032</v>
      </c>
      <c r="I6" s="100">
        <f t="shared" ref="I6:I14" si="0">SUM(G6:H6)</f>
        <v>3964859</v>
      </c>
      <c r="J6" s="99"/>
      <c r="K6" s="99"/>
      <c r="L6" s="94"/>
    </row>
    <row r="7" spans="1:12" x14ac:dyDescent="0.2">
      <c r="A7" s="98"/>
      <c r="B7" s="99" t="str">
        <f>Check!A22</f>
        <v xml:space="preserve"> 04 - EXTERIOR CLOSURE</v>
      </c>
      <c r="C7" s="99"/>
      <c r="D7" s="99"/>
      <c r="E7" s="99"/>
      <c r="F7" s="99"/>
      <c r="G7" s="100">
        <f>SUM(Check!E23:E26)</f>
        <v>1204126</v>
      </c>
      <c r="H7" s="100">
        <f>SUM(Check!F23:F26)</f>
        <v>666325</v>
      </c>
      <c r="I7" s="100">
        <f t="shared" si="0"/>
        <v>1870451</v>
      </c>
      <c r="J7" s="99"/>
      <c r="K7" s="99"/>
      <c r="L7" s="94"/>
    </row>
    <row r="8" spans="1:12" x14ac:dyDescent="0.2">
      <c r="A8" s="98"/>
      <c r="B8" s="99" t="str">
        <f>Check!A27</f>
        <v xml:space="preserve"> 05 - ROOF SYSTEMS</v>
      </c>
      <c r="C8" s="99"/>
      <c r="D8" s="99"/>
      <c r="E8" s="99"/>
      <c r="F8" s="99"/>
      <c r="G8" s="100">
        <f>SUM(Check!E28:E30)</f>
        <v>1311851</v>
      </c>
      <c r="H8" s="100">
        <f>SUM(Check!F28:F30)</f>
        <v>809950</v>
      </c>
      <c r="I8" s="100">
        <f t="shared" si="0"/>
        <v>2121801</v>
      </c>
      <c r="J8" s="99"/>
      <c r="K8" s="99"/>
      <c r="L8" s="94"/>
    </row>
    <row r="9" spans="1:12" x14ac:dyDescent="0.2">
      <c r="A9" s="98"/>
      <c r="B9" s="99" t="str">
        <f>Check!A36</f>
        <v xml:space="preserve"> 06 - INTERIORS</v>
      </c>
      <c r="C9" s="99"/>
      <c r="D9" s="99"/>
      <c r="E9" s="99"/>
      <c r="F9" s="99"/>
      <c r="G9" s="100">
        <f>SUM(Check!E37:E42)</f>
        <v>1830768</v>
      </c>
      <c r="H9" s="100">
        <f>SUM(Check!F37:F42)</f>
        <v>1099908</v>
      </c>
      <c r="I9" s="100">
        <f t="shared" si="0"/>
        <v>2930676</v>
      </c>
      <c r="J9" s="99"/>
      <c r="K9" s="99"/>
      <c r="L9" s="94"/>
    </row>
    <row r="10" spans="1:12" x14ac:dyDescent="0.2">
      <c r="A10" s="98"/>
      <c r="B10" s="99" t="str">
        <f>Check!A43</f>
        <v xml:space="preserve"> 07 - CONVEYORS</v>
      </c>
      <c r="C10" s="99"/>
      <c r="D10" s="99"/>
      <c r="E10" s="99"/>
      <c r="F10" s="99"/>
      <c r="G10" s="100">
        <f>Check!E45</f>
        <v>0</v>
      </c>
      <c r="H10" s="100">
        <f>Check!F45</f>
        <v>0</v>
      </c>
      <c r="I10" s="100">
        <f t="shared" si="0"/>
        <v>0</v>
      </c>
      <c r="J10" s="99"/>
      <c r="K10" s="99"/>
      <c r="L10" s="94"/>
    </row>
    <row r="11" spans="1:12" x14ac:dyDescent="0.2">
      <c r="A11" s="98"/>
      <c r="B11" s="99" t="str">
        <f>Check!A46</f>
        <v xml:space="preserve"> 08 - MECHANICAL</v>
      </c>
      <c r="C11" s="99"/>
      <c r="D11" s="99"/>
      <c r="E11" s="99"/>
      <c r="F11" s="99"/>
      <c r="G11" s="100">
        <f>SUM(Check!E47:E51)</f>
        <v>2635116</v>
      </c>
      <c r="H11" s="100">
        <f>SUM(Check!F47:F51)</f>
        <v>1322523</v>
      </c>
      <c r="I11" s="100">
        <f t="shared" si="0"/>
        <v>3957639</v>
      </c>
      <c r="J11" s="99"/>
      <c r="K11" s="99"/>
      <c r="L11" s="94"/>
    </row>
    <row r="12" spans="1:12" x14ac:dyDescent="0.2">
      <c r="A12" s="98"/>
      <c r="B12" s="99" t="str">
        <f>Check!A52</f>
        <v xml:space="preserve"> 09 - ELECTRICAL</v>
      </c>
      <c r="C12" s="99"/>
      <c r="D12" s="99"/>
      <c r="E12" s="99"/>
      <c r="F12" s="99"/>
      <c r="G12" s="100">
        <f>SUM(Check!E53:E57)</f>
        <v>1145370</v>
      </c>
      <c r="H12" s="100">
        <f>SUM(Check!F53:F57)</f>
        <v>1009299</v>
      </c>
      <c r="I12" s="100">
        <f t="shared" si="0"/>
        <v>2154669</v>
      </c>
      <c r="J12" s="99"/>
      <c r="K12" s="99"/>
      <c r="L12" s="94"/>
    </row>
    <row r="13" spans="1:12" x14ac:dyDescent="0.2">
      <c r="A13" s="98"/>
      <c r="B13" s="99" t="str">
        <f>Check!A58</f>
        <v xml:space="preserve"> 10 - EQUIPMENT AND FURNISHINGS</v>
      </c>
      <c r="C13" s="99"/>
      <c r="D13" s="99"/>
      <c r="E13" s="99"/>
      <c r="F13" s="99"/>
      <c r="G13" s="100">
        <f>SUM(Check!E59:E60)</f>
        <v>199260</v>
      </c>
      <c r="H13" s="100">
        <f>SUM(Check!F59:F60)</f>
        <v>26188</v>
      </c>
      <c r="I13" s="100">
        <f t="shared" si="0"/>
        <v>225448</v>
      </c>
      <c r="J13" s="99"/>
      <c r="K13" s="99"/>
      <c r="L13" s="94"/>
    </row>
    <row r="14" spans="1:12" x14ac:dyDescent="0.2">
      <c r="A14" s="101"/>
      <c r="B14" s="83" t="str">
        <f>Check!A61</f>
        <v xml:space="preserve"> 11 - SPECIAL CONDITIONS</v>
      </c>
      <c r="C14" s="83"/>
      <c r="D14" s="83"/>
      <c r="E14" s="83"/>
      <c r="F14" s="83"/>
      <c r="G14" s="102">
        <f>SUM(Check!E62:E64)</f>
        <v>0</v>
      </c>
      <c r="H14" s="102">
        <f>SUM(Check!F62:F64)</f>
        <v>0</v>
      </c>
      <c r="I14" s="102">
        <f t="shared" si="0"/>
        <v>0</v>
      </c>
      <c r="J14" s="83"/>
      <c r="K14" s="83"/>
      <c r="L14" s="77"/>
    </row>
    <row r="15" spans="1:12" ht="6" customHeight="1" x14ac:dyDescent="0.2">
      <c r="A15" s="96"/>
      <c r="L15" s="70"/>
    </row>
    <row r="16" spans="1:12" s="84" customFormat="1" x14ac:dyDescent="0.2">
      <c r="A16" s="103"/>
      <c r="B16" s="104" t="s">
        <v>1</v>
      </c>
      <c r="G16" s="105">
        <f>SUM(G3:G15)</f>
        <v>13744559</v>
      </c>
      <c r="H16" s="105">
        <f>SUM(H3:H15)</f>
        <v>6942318</v>
      </c>
      <c r="I16" s="105">
        <f>SUM(I3:I15)</f>
        <v>20686877</v>
      </c>
      <c r="L16" s="95"/>
    </row>
    <row r="17" spans="1:12" x14ac:dyDescent="0.2">
      <c r="A17" s="96"/>
      <c r="L17" s="70"/>
    </row>
    <row r="18" spans="1:12" x14ac:dyDescent="0.2">
      <c r="A18" s="101"/>
      <c r="B18" s="83" t="str">
        <f>Check!A67</f>
        <v xml:space="preserve"> 12 - GENERAL CONDITIONS</v>
      </c>
      <c r="C18" s="83"/>
      <c r="D18" s="83"/>
      <c r="E18" s="83"/>
      <c r="F18" s="83"/>
      <c r="G18" s="83"/>
      <c r="H18" s="83"/>
      <c r="I18" s="102">
        <f>Check!H67</f>
        <v>4488261</v>
      </c>
      <c r="J18" s="83"/>
      <c r="K18" s="83"/>
      <c r="L18" s="77"/>
    </row>
    <row r="19" spans="1:12" ht="6" customHeight="1" x14ac:dyDescent="0.2">
      <c r="A19" s="96"/>
      <c r="L19" s="70"/>
    </row>
    <row r="20" spans="1:12" s="84" customFormat="1" x14ac:dyDescent="0.2">
      <c r="A20" s="103"/>
      <c r="B20" s="104" t="s">
        <v>1</v>
      </c>
      <c r="I20" s="105">
        <f>SUM(I15:I18)</f>
        <v>25175138</v>
      </c>
      <c r="L20" s="95"/>
    </row>
    <row r="21" spans="1:12" x14ac:dyDescent="0.2">
      <c r="A21" s="96"/>
      <c r="L21" s="70"/>
    </row>
    <row r="22" spans="1:12" x14ac:dyDescent="0.2">
      <c r="A22" s="101"/>
      <c r="B22" s="83" t="str">
        <f>Check!A76</f>
        <v xml:space="preserve"> 13 - CONTINGENCIES</v>
      </c>
      <c r="C22" s="83"/>
      <c r="D22" s="83"/>
      <c r="E22" s="83"/>
      <c r="F22" s="83"/>
      <c r="G22" s="83"/>
      <c r="H22" s="83"/>
      <c r="I22" s="102">
        <f>Check!H76</f>
        <v>2517514</v>
      </c>
      <c r="J22" s="83"/>
      <c r="K22" s="83"/>
      <c r="L22" s="77"/>
    </row>
    <row r="23" spans="1:12" x14ac:dyDescent="0.2">
      <c r="A23" s="96"/>
      <c r="L23" s="70"/>
    </row>
    <row r="24" spans="1:12" x14ac:dyDescent="0.2">
      <c r="A24" s="25"/>
      <c r="B24" s="26" t="s">
        <v>2</v>
      </c>
      <c r="C24" s="84"/>
      <c r="D24" s="84"/>
      <c r="E24" s="26"/>
      <c r="F24" s="26"/>
      <c r="G24" s="26"/>
      <c r="H24" s="26"/>
      <c r="I24" s="27">
        <f>SUM(I20:I22)</f>
        <v>27692652</v>
      </c>
      <c r="J24" s="84"/>
      <c r="K24" s="84"/>
      <c r="L24" s="95"/>
    </row>
    <row r="25" spans="1:12" x14ac:dyDescent="0.2">
      <c r="A25" s="25"/>
      <c r="B25" s="84" t="s">
        <v>51</v>
      </c>
      <c r="C25" s="84"/>
      <c r="D25" s="84"/>
      <c r="E25" s="26"/>
      <c r="F25" s="26"/>
      <c r="G25" s="26"/>
      <c r="H25" s="26"/>
      <c r="I25" s="106">
        <f>I24/I26</f>
        <v>668.9</v>
      </c>
      <c r="J25" s="84" t="s">
        <v>8</v>
      </c>
      <c r="K25" s="84"/>
      <c r="L25" s="95"/>
    </row>
    <row r="26" spans="1:12" x14ac:dyDescent="0.2">
      <c r="A26" s="25"/>
      <c r="B26" s="84" t="s">
        <v>50</v>
      </c>
      <c r="C26" s="84"/>
      <c r="D26" s="84"/>
      <c r="E26" s="26"/>
      <c r="F26" s="26"/>
      <c r="G26" s="26"/>
      <c r="H26" s="26"/>
      <c r="I26" s="107">
        <v>41400</v>
      </c>
      <c r="J26" s="84" t="s">
        <v>52</v>
      </c>
      <c r="K26" s="84"/>
      <c r="L26" s="95"/>
    </row>
    <row r="27" spans="1:12" ht="13.5" thickBot="1" x14ac:dyDescent="0.25">
      <c r="A27" s="42"/>
      <c r="B27" s="43"/>
      <c r="C27" s="43"/>
      <c r="D27" s="43"/>
      <c r="E27" s="43"/>
      <c r="F27" s="43"/>
      <c r="G27" s="43"/>
      <c r="H27" s="43"/>
      <c r="I27" s="44"/>
      <c r="J27" s="43"/>
      <c r="K27" s="43"/>
      <c r="L27" s="45"/>
    </row>
    <row r="28" spans="1:12" ht="13.5" thickTop="1" x14ac:dyDescent="0.2"/>
  </sheetData>
  <mergeCells count="1">
    <mergeCell ref="A1:L1"/>
  </mergeCells>
  <phoneticPr fontId="0" type="noConversion"/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1"/>
  <sheetViews>
    <sheetView showGridLines="0" zoomScaleNormal="100" workbookViewId="0">
      <selection sqref="A1:K1"/>
    </sheetView>
  </sheetViews>
  <sheetFormatPr defaultRowHeight="14.25" x14ac:dyDescent="0.2"/>
  <cols>
    <col min="1" max="1" width="1.28515625" style="11" customWidth="1"/>
    <col min="2" max="2" width="31.140625" style="11" customWidth="1"/>
    <col min="3" max="3" width="7.42578125" style="109" customWidth="1"/>
    <col min="4" max="4" width="6.28515625" style="109" customWidth="1"/>
    <col min="5" max="7" width="12.7109375" style="10" customWidth="1"/>
    <col min="8" max="8" width="13.140625" style="10" customWidth="1"/>
    <col min="9" max="9" width="11" style="10" customWidth="1"/>
    <col min="10" max="10" width="9.42578125" style="12" customWidth="1"/>
    <col min="11" max="11" width="8.140625" style="109" customWidth="1"/>
    <col min="12" max="12" width="5.7109375" style="10" customWidth="1"/>
    <col min="13" max="13" width="12.85546875" style="10" customWidth="1"/>
    <col min="14" max="14" width="5.7109375" style="10" customWidth="1"/>
    <col min="15" max="15" width="12.85546875" style="10" customWidth="1"/>
    <col min="16" max="16384" width="9.140625" style="11"/>
  </cols>
  <sheetData>
    <row r="1" spans="1:15" ht="21.75" customHeight="1" x14ac:dyDescent="0.2">
      <c r="A1" s="397" t="s">
        <v>33</v>
      </c>
      <c r="B1" s="397"/>
      <c r="C1" s="397"/>
      <c r="D1" s="397"/>
      <c r="E1" s="397"/>
      <c r="F1" s="397"/>
      <c r="G1" s="397"/>
      <c r="H1" s="397"/>
      <c r="I1" s="397"/>
      <c r="J1" s="397"/>
      <c r="K1" s="397"/>
    </row>
    <row r="2" spans="1:15" s="40" customFormat="1" ht="11.25" customHeight="1" x14ac:dyDescent="0.2">
      <c r="A2" s="190"/>
      <c r="B2" s="191"/>
      <c r="C2" s="192"/>
      <c r="D2" s="192"/>
      <c r="E2" s="193"/>
      <c r="F2" s="193"/>
      <c r="G2" s="194" t="s">
        <v>43</v>
      </c>
      <c r="H2" s="195"/>
      <c r="I2" s="194" t="s">
        <v>161</v>
      </c>
      <c r="J2" s="194" t="s">
        <v>161</v>
      </c>
      <c r="K2" s="196"/>
      <c r="L2" s="93"/>
      <c r="M2" s="93"/>
      <c r="N2" s="93"/>
      <c r="O2" s="93"/>
    </row>
    <row r="3" spans="1:15" s="40" customFormat="1" ht="12" customHeight="1" x14ac:dyDescent="0.2">
      <c r="A3" s="197"/>
      <c r="B3" s="198" t="s">
        <v>174</v>
      </c>
      <c r="C3" s="199" t="s">
        <v>96</v>
      </c>
      <c r="D3" s="199" t="s">
        <v>97</v>
      </c>
      <c r="E3" s="200" t="s">
        <v>3</v>
      </c>
      <c r="F3" s="200" t="s">
        <v>4</v>
      </c>
      <c r="G3" s="200" t="s">
        <v>5</v>
      </c>
      <c r="H3" s="200" t="s">
        <v>32</v>
      </c>
      <c r="I3" s="200" t="s">
        <v>162</v>
      </c>
      <c r="J3" s="201" t="s">
        <v>163</v>
      </c>
      <c r="K3" s="202" t="s">
        <v>98</v>
      </c>
      <c r="L3" s="93"/>
      <c r="M3" s="93"/>
      <c r="N3" s="93"/>
      <c r="O3" s="93"/>
    </row>
    <row r="4" spans="1:15" s="151" customFormat="1" ht="17.25" customHeight="1" x14ac:dyDescent="0.2">
      <c r="A4" s="116" t="s">
        <v>223</v>
      </c>
      <c r="B4" s="117"/>
      <c r="C4" s="118">
        <v>3.44</v>
      </c>
      <c r="D4" s="118" t="s">
        <v>159</v>
      </c>
      <c r="E4" s="119"/>
      <c r="F4" s="119"/>
      <c r="G4" s="119"/>
      <c r="H4" s="120">
        <f>SUM(G5:G11)</f>
        <v>2324676</v>
      </c>
      <c r="I4" s="173">
        <v>0</v>
      </c>
      <c r="J4" s="215">
        <f>H4/$C$79</f>
        <v>56.15</v>
      </c>
      <c r="K4" s="163">
        <f>(H4/$H$79)</f>
        <v>8.3900000000000002E-2</v>
      </c>
      <c r="L4" s="122"/>
      <c r="M4" s="203"/>
      <c r="N4" s="122"/>
      <c r="O4" s="122"/>
    </row>
    <row r="5" spans="1:15" s="124" customFormat="1" ht="12" x14ac:dyDescent="0.2">
      <c r="A5" s="142"/>
      <c r="B5" s="143" t="str">
        <f>'011'!A4</f>
        <v>011 - Reserved</v>
      </c>
      <c r="C5" s="175">
        <f>'011'!B36</f>
        <v>0</v>
      </c>
      <c r="D5" s="144">
        <f>'011'!C36</f>
        <v>0</v>
      </c>
      <c r="E5" s="127">
        <f>'011'!E36</f>
        <v>0</v>
      </c>
      <c r="F5" s="127">
        <f>'011'!G36</f>
        <v>0</v>
      </c>
      <c r="G5" s="127">
        <f>SUM(E5:F5)</f>
        <v>0</v>
      </c>
      <c r="H5" s="145"/>
      <c r="I5" s="176">
        <v>0</v>
      </c>
      <c r="J5" s="225">
        <f>G5/$C$79</f>
        <v>0</v>
      </c>
      <c r="K5" s="204">
        <f>G5/$H$79</f>
        <v>0</v>
      </c>
      <c r="L5" s="130"/>
      <c r="M5" s="130"/>
      <c r="N5" s="130"/>
      <c r="O5" s="130"/>
    </row>
    <row r="6" spans="1:15" s="124" customFormat="1" ht="12" x14ac:dyDescent="0.2">
      <c r="A6" s="131"/>
      <c r="B6" s="143" t="str">
        <f>'012'!A4</f>
        <v>012 - Site Preparation</v>
      </c>
      <c r="C6" s="347">
        <f>'012'!B36</f>
        <v>3.44</v>
      </c>
      <c r="D6" s="144" t="str">
        <f>'012'!C36</f>
        <v>AC</v>
      </c>
      <c r="E6" s="134">
        <f>'012'!E36</f>
        <v>852581</v>
      </c>
      <c r="F6" s="134">
        <f>'012'!G36</f>
        <v>452890</v>
      </c>
      <c r="G6" s="134">
        <f>SUM(E6:F6)</f>
        <v>1305471</v>
      </c>
      <c r="H6" s="134"/>
      <c r="I6" s="177">
        <f t="shared" ref="I6:I10" si="0">G6/C6</f>
        <v>379497.38</v>
      </c>
      <c r="J6" s="216">
        <f>G6/$C$79</f>
        <v>31.53</v>
      </c>
      <c r="K6" s="204">
        <f>G6/$H$79</f>
        <v>4.7100000000000003E-2</v>
      </c>
      <c r="L6" s="130"/>
      <c r="M6" s="130"/>
      <c r="N6" s="130"/>
      <c r="O6" s="130"/>
    </row>
    <row r="7" spans="1:15" s="124" customFormat="1" ht="12" x14ac:dyDescent="0.2">
      <c r="A7" s="131"/>
      <c r="B7" s="132" t="str">
        <f>'013'!A4</f>
        <v>013 - Site Improvements</v>
      </c>
      <c r="C7" s="178">
        <f>'013'!B98</f>
        <v>77200</v>
      </c>
      <c r="D7" s="133" t="str">
        <f>'013'!C98</f>
        <v>SISF</v>
      </c>
      <c r="E7" s="134">
        <f>'013'!E98</f>
        <v>530389</v>
      </c>
      <c r="F7" s="134">
        <f>'013'!G98</f>
        <v>167888</v>
      </c>
      <c r="G7" s="134">
        <f>SUM(E7:F7)</f>
        <v>698277</v>
      </c>
      <c r="H7" s="134"/>
      <c r="I7" s="177">
        <f t="shared" si="0"/>
        <v>9.0500000000000007</v>
      </c>
      <c r="J7" s="216">
        <f t="shared" ref="J7:J11" si="1">G7/$C$79</f>
        <v>16.87</v>
      </c>
      <c r="K7" s="204">
        <f t="shared" ref="K7:K11" si="2">G7/$H$79</f>
        <v>2.52E-2</v>
      </c>
      <c r="L7" s="130"/>
      <c r="M7" s="219"/>
      <c r="N7" s="130"/>
      <c r="O7" s="130"/>
    </row>
    <row r="8" spans="1:15" s="124" customFormat="1" ht="12" x14ac:dyDescent="0.2">
      <c r="A8" s="131"/>
      <c r="B8" s="132" t="str">
        <f>'014'!A4</f>
        <v>014 - Site Structures</v>
      </c>
      <c r="C8" s="178">
        <f>'014'!B36</f>
        <v>0</v>
      </c>
      <c r="D8" s="133" t="str">
        <f>'014'!C36</f>
        <v>STSF</v>
      </c>
      <c r="E8" s="134">
        <f>'014'!E36</f>
        <v>0</v>
      </c>
      <c r="F8" s="134">
        <f>'014'!G36</f>
        <v>0</v>
      </c>
      <c r="G8" s="134">
        <f>SUM(E8:F8)</f>
        <v>0</v>
      </c>
      <c r="H8" s="134"/>
      <c r="I8" s="177">
        <v>0</v>
      </c>
      <c r="J8" s="216">
        <f t="shared" si="1"/>
        <v>0</v>
      </c>
      <c r="K8" s="204">
        <f t="shared" si="2"/>
        <v>0</v>
      </c>
      <c r="L8" s="130"/>
      <c r="M8" s="130"/>
      <c r="N8" s="130"/>
      <c r="O8" s="130"/>
    </row>
    <row r="9" spans="1:15" s="124" customFormat="1" ht="12" x14ac:dyDescent="0.2">
      <c r="A9" s="131"/>
      <c r="B9" s="132" t="str">
        <f>'015'!A4</f>
        <v>015 - Civil/Mechanical Utilities</v>
      </c>
      <c r="C9" s="178">
        <f>'015'!B67</f>
        <v>490</v>
      </c>
      <c r="D9" s="133" t="str">
        <f>'015'!C67</f>
        <v>CMLF</v>
      </c>
      <c r="E9" s="134">
        <f>'015'!E67</f>
        <v>184480</v>
      </c>
      <c r="F9" s="134">
        <f>'015'!G67</f>
        <v>33541</v>
      </c>
      <c r="G9" s="134">
        <f t="shared" ref="G9:G10" si="3">SUM(E9:F9)</f>
        <v>218021</v>
      </c>
      <c r="H9" s="134"/>
      <c r="I9" s="177">
        <f t="shared" si="0"/>
        <v>444.94</v>
      </c>
      <c r="J9" s="216">
        <f t="shared" si="1"/>
        <v>5.27</v>
      </c>
      <c r="K9" s="204">
        <f t="shared" si="2"/>
        <v>7.9000000000000008E-3</v>
      </c>
      <c r="L9" s="130"/>
      <c r="M9" s="130"/>
      <c r="N9" s="130"/>
      <c r="O9" s="130"/>
    </row>
    <row r="10" spans="1:15" s="124" customFormat="1" ht="12" x14ac:dyDescent="0.2">
      <c r="A10" s="131"/>
      <c r="B10" s="132" t="str">
        <f>'016'!A4</f>
        <v>016 - Site Electrical</v>
      </c>
      <c r="C10" s="178">
        <f>'016'!B98</f>
        <v>1002</v>
      </c>
      <c r="D10" s="133" t="str">
        <f>'016'!C98</f>
        <v>SELF</v>
      </c>
      <c r="E10" s="134">
        <f>'016'!E98</f>
        <v>59707</v>
      </c>
      <c r="F10" s="134">
        <f>'016'!G98</f>
        <v>43200</v>
      </c>
      <c r="G10" s="134">
        <f t="shared" si="3"/>
        <v>102907</v>
      </c>
      <c r="H10" s="134"/>
      <c r="I10" s="177">
        <f t="shared" si="0"/>
        <v>102.7</v>
      </c>
      <c r="J10" s="216">
        <f t="shared" si="1"/>
        <v>2.4900000000000002</v>
      </c>
      <c r="K10" s="204">
        <f t="shared" si="2"/>
        <v>3.7000000000000002E-3</v>
      </c>
      <c r="L10" s="130"/>
      <c r="M10" s="130"/>
      <c r="N10" s="130"/>
      <c r="O10" s="130"/>
    </row>
    <row r="11" spans="1:15" s="124" customFormat="1" ht="12" x14ac:dyDescent="0.2">
      <c r="A11" s="179"/>
      <c r="B11" s="180" t="str">
        <f>'017'!A4</f>
        <v>017 - Off-Site Work</v>
      </c>
      <c r="C11" s="181">
        <f>'017'!B36</f>
        <v>0</v>
      </c>
      <c r="D11" s="182" t="str">
        <f>'017'!C36</f>
        <v>OWLS</v>
      </c>
      <c r="E11" s="183">
        <f>'017'!E36</f>
        <v>0</v>
      </c>
      <c r="F11" s="183">
        <f>'017'!G36</f>
        <v>0</v>
      </c>
      <c r="G11" s="141">
        <f>SUM(E11:F11)</f>
        <v>0</v>
      </c>
      <c r="H11" s="183"/>
      <c r="I11" s="184">
        <v>0</v>
      </c>
      <c r="J11" s="217">
        <f t="shared" si="1"/>
        <v>0</v>
      </c>
      <c r="K11" s="220">
        <f t="shared" si="2"/>
        <v>0</v>
      </c>
      <c r="L11" s="130"/>
      <c r="M11" s="130"/>
      <c r="N11" s="130"/>
      <c r="O11" s="130"/>
    </row>
    <row r="12" spans="1:15" s="117" customFormat="1" ht="17.25" customHeight="1" x14ac:dyDescent="0.2">
      <c r="A12" s="116" t="s">
        <v>31</v>
      </c>
      <c r="C12" s="161">
        <v>40400</v>
      </c>
      <c r="D12" s="118" t="s">
        <v>160</v>
      </c>
      <c r="E12" s="119"/>
      <c r="F12" s="119"/>
      <c r="G12" s="119" t="s">
        <v>6</v>
      </c>
      <c r="H12" s="120">
        <f>SUM(G14:G17)</f>
        <v>1136658</v>
      </c>
      <c r="I12" s="173">
        <f>H12/C12</f>
        <v>28.14</v>
      </c>
      <c r="J12" s="215">
        <f>H12/$C$79</f>
        <v>27.46</v>
      </c>
      <c r="K12" s="163">
        <f>(H12/$H$79)</f>
        <v>4.1000000000000002E-2</v>
      </c>
      <c r="L12" s="162"/>
      <c r="M12" s="162"/>
      <c r="N12" s="162"/>
      <c r="O12" s="162"/>
    </row>
    <row r="13" spans="1:15" s="117" customFormat="1" ht="12" customHeight="1" x14ac:dyDescent="0.2">
      <c r="A13" s="116"/>
      <c r="B13" s="124" t="s">
        <v>172</v>
      </c>
      <c r="C13" s="118"/>
      <c r="D13" s="118"/>
      <c r="E13" s="119"/>
      <c r="F13" s="119"/>
      <c r="G13" s="119"/>
      <c r="H13" s="120"/>
      <c r="I13" s="173"/>
      <c r="J13" s="121"/>
      <c r="K13" s="174"/>
      <c r="L13" s="162"/>
      <c r="M13" s="162"/>
      <c r="N13" s="162"/>
      <c r="O13" s="162"/>
    </row>
    <row r="14" spans="1:15" s="124" customFormat="1" ht="12" x14ac:dyDescent="0.2">
      <c r="A14" s="123"/>
      <c r="B14" s="206" t="s">
        <v>173</v>
      </c>
      <c r="C14" s="349">
        <f>'021'!B36</f>
        <v>40400</v>
      </c>
      <c r="D14" s="125" t="str">
        <f>'021'!C36</f>
        <v>FASF</v>
      </c>
      <c r="E14" s="126">
        <f>'021'!E36</f>
        <v>287197</v>
      </c>
      <c r="F14" s="126">
        <f>'021'!G36</f>
        <v>407920</v>
      </c>
      <c r="G14" s="126">
        <f>SUM(E14:F14)</f>
        <v>695117</v>
      </c>
      <c r="H14" s="128"/>
      <c r="I14" s="176">
        <f>G14/C14</f>
        <v>17.21</v>
      </c>
      <c r="J14" s="225">
        <f>G14/$C$79</f>
        <v>16.79</v>
      </c>
      <c r="K14" s="204">
        <f>G14/$H$79</f>
        <v>2.5100000000000001E-2</v>
      </c>
      <c r="L14" s="130"/>
      <c r="M14" s="130"/>
      <c r="N14" s="130"/>
      <c r="O14" s="130"/>
    </row>
    <row r="15" spans="1:15" s="124" customFormat="1" ht="12" x14ac:dyDescent="0.2">
      <c r="A15" s="131"/>
      <c r="B15" s="132" t="str">
        <f>'022'!A4</f>
        <v>022 - Slab on Grade</v>
      </c>
      <c r="C15" s="178">
        <f>'022'!B36</f>
        <v>40400</v>
      </c>
      <c r="D15" s="133" t="str">
        <f>'022'!C36</f>
        <v>SLSF</v>
      </c>
      <c r="E15" s="134">
        <f>'022'!E36</f>
        <v>250887</v>
      </c>
      <c r="F15" s="134">
        <f>'022'!G36</f>
        <v>190654</v>
      </c>
      <c r="G15" s="134">
        <f>SUM(E15:F15)</f>
        <v>441541</v>
      </c>
      <c r="H15" s="134"/>
      <c r="I15" s="177">
        <f t="shared" ref="I15" si="4">G15/C15</f>
        <v>10.93</v>
      </c>
      <c r="J15" s="216">
        <f t="shared" ref="J15:J17" si="5">G15/$C$79</f>
        <v>10.67</v>
      </c>
      <c r="K15" s="204">
        <f t="shared" ref="K15:K17" si="6">G15/$H$79</f>
        <v>1.5900000000000001E-2</v>
      </c>
      <c r="L15" s="130"/>
      <c r="M15" s="130"/>
      <c r="N15" s="130"/>
      <c r="O15" s="130"/>
    </row>
    <row r="16" spans="1:15" s="124" customFormat="1" ht="12" x14ac:dyDescent="0.2">
      <c r="A16" s="131"/>
      <c r="B16" s="132" t="str">
        <f>'023'!A4</f>
        <v>023 - Reserved</v>
      </c>
      <c r="C16" s="178">
        <f>'023'!B36</f>
        <v>0</v>
      </c>
      <c r="D16" s="133">
        <f>'023'!C36</f>
        <v>0</v>
      </c>
      <c r="E16" s="134">
        <f>'023'!E36</f>
        <v>0</v>
      </c>
      <c r="F16" s="134">
        <f>'023'!G36</f>
        <v>0</v>
      </c>
      <c r="G16" s="134">
        <f>SUM(E16:F16)</f>
        <v>0</v>
      </c>
      <c r="H16" s="134"/>
      <c r="I16" s="177">
        <v>0</v>
      </c>
      <c r="J16" s="216">
        <f t="shared" si="5"/>
        <v>0</v>
      </c>
      <c r="K16" s="204">
        <f t="shared" si="6"/>
        <v>0</v>
      </c>
      <c r="L16" s="130"/>
      <c r="M16" s="130"/>
      <c r="N16" s="130"/>
      <c r="O16" s="130"/>
    </row>
    <row r="17" spans="1:15" s="124" customFormat="1" ht="12" x14ac:dyDescent="0.2">
      <c r="A17" s="138"/>
      <c r="B17" s="139" t="str">
        <f>'024'!A4</f>
        <v>024 - Special Foundations</v>
      </c>
      <c r="C17" s="350">
        <f>'024'!B36</f>
        <v>0</v>
      </c>
      <c r="D17" s="140" t="str">
        <f>'024'!C36</f>
        <v>SFSF</v>
      </c>
      <c r="E17" s="141">
        <f>'024'!E36</f>
        <v>0</v>
      </c>
      <c r="F17" s="141">
        <f>'024'!G36</f>
        <v>0</v>
      </c>
      <c r="G17" s="141">
        <f>SUM(E17:F17)</f>
        <v>0</v>
      </c>
      <c r="H17" s="141"/>
      <c r="I17" s="184">
        <v>0</v>
      </c>
      <c r="J17" s="217">
        <f t="shared" si="5"/>
        <v>0</v>
      </c>
      <c r="K17" s="220">
        <f t="shared" si="6"/>
        <v>0</v>
      </c>
      <c r="L17" s="130"/>
      <c r="M17" s="130"/>
      <c r="N17" s="130"/>
      <c r="O17" s="130"/>
    </row>
    <row r="18" spans="1:15" s="151" customFormat="1" ht="17.25" customHeight="1" x14ac:dyDescent="0.2">
      <c r="A18" s="116" t="s">
        <v>25</v>
      </c>
      <c r="B18" s="117"/>
      <c r="C18" s="161">
        <v>45170</v>
      </c>
      <c r="D18" s="118" t="s">
        <v>164</v>
      </c>
      <c r="E18" s="119"/>
      <c r="F18" s="119"/>
      <c r="G18" s="119"/>
      <c r="H18" s="120">
        <f>SUM(G19:G21)</f>
        <v>3964859</v>
      </c>
      <c r="I18" s="173">
        <f>H18/C18</f>
        <v>87.78</v>
      </c>
      <c r="J18" s="215">
        <f>H18/$C$79</f>
        <v>95.77</v>
      </c>
      <c r="K18" s="163">
        <f>(H18/$H$79)</f>
        <v>0.14319999999999999</v>
      </c>
      <c r="L18" s="122"/>
      <c r="M18" s="122"/>
      <c r="N18" s="122"/>
      <c r="O18" s="122"/>
    </row>
    <row r="19" spans="1:15" s="124" customFormat="1" ht="12" x14ac:dyDescent="0.2">
      <c r="A19" s="123"/>
      <c r="B19" s="124" t="str">
        <f>'031'!A4</f>
        <v>031 - Floor Structure</v>
      </c>
      <c r="C19" s="349">
        <f>'031'!B67</f>
        <v>1000</v>
      </c>
      <c r="D19" s="125" t="str">
        <f>'031'!C67</f>
        <v>FSSF</v>
      </c>
      <c r="E19" s="126">
        <f>'031'!E67</f>
        <v>101914</v>
      </c>
      <c r="F19" s="126">
        <f>'031'!G67</f>
        <v>26638</v>
      </c>
      <c r="G19" s="126">
        <f>SUM(E19:F19)</f>
        <v>128552</v>
      </c>
      <c r="H19" s="128"/>
      <c r="I19" s="176">
        <f>G19/C19</f>
        <v>128.55000000000001</v>
      </c>
      <c r="J19" s="225">
        <f>G19/$C$79</f>
        <v>3.11</v>
      </c>
      <c r="K19" s="204">
        <f>G19/$H$79</f>
        <v>4.5999999999999999E-3</v>
      </c>
      <c r="L19" s="130"/>
      <c r="M19" s="130"/>
      <c r="N19" s="130"/>
      <c r="O19" s="130"/>
    </row>
    <row r="20" spans="1:15" s="124" customFormat="1" ht="12" x14ac:dyDescent="0.2">
      <c r="A20" s="131"/>
      <c r="B20" s="132" t="str">
        <f>'032'!A4</f>
        <v>032 - Roof Structure</v>
      </c>
      <c r="C20" s="178">
        <f>'032'!B36</f>
        <v>44170</v>
      </c>
      <c r="D20" s="133" t="str">
        <f>'032'!C36</f>
        <v>RSSF</v>
      </c>
      <c r="E20" s="134">
        <f>'032'!E36</f>
        <v>3150913</v>
      </c>
      <c r="F20" s="134">
        <f>'032'!G36</f>
        <v>685394</v>
      </c>
      <c r="G20" s="134">
        <f>SUM(E20:F20)</f>
        <v>3836307</v>
      </c>
      <c r="H20" s="134"/>
      <c r="I20" s="177">
        <f t="shared" ref="I20" si="7">G20/C20</f>
        <v>86.85</v>
      </c>
      <c r="J20" s="223">
        <f t="shared" ref="J20:J21" si="8">G20/$C$79</f>
        <v>92.66</v>
      </c>
      <c r="K20" s="204">
        <f t="shared" ref="K20:K21" si="9">G20/$H$79</f>
        <v>0.13850000000000001</v>
      </c>
      <c r="L20" s="130"/>
      <c r="M20" s="130"/>
      <c r="N20" s="130"/>
      <c r="O20" s="130"/>
    </row>
    <row r="21" spans="1:15" s="124" customFormat="1" ht="12" x14ac:dyDescent="0.2">
      <c r="A21" s="138"/>
      <c r="B21" s="139" t="str">
        <f>'033'!A4</f>
        <v>033 - Stairs</v>
      </c>
      <c r="C21" s="350">
        <f>'033'!B36</f>
        <v>0</v>
      </c>
      <c r="D21" s="140" t="str">
        <f>'033'!C36</f>
        <v>FLT</v>
      </c>
      <c r="E21" s="141">
        <f>'033'!E36</f>
        <v>0</v>
      </c>
      <c r="F21" s="141">
        <f>'033'!G36</f>
        <v>0</v>
      </c>
      <c r="G21" s="141">
        <f>SUM(E21:F21)</f>
        <v>0</v>
      </c>
      <c r="H21" s="141"/>
      <c r="I21" s="184">
        <v>0</v>
      </c>
      <c r="J21" s="224">
        <f t="shared" si="8"/>
        <v>0</v>
      </c>
      <c r="K21" s="220">
        <f t="shared" si="9"/>
        <v>0</v>
      </c>
      <c r="L21" s="130"/>
      <c r="M21" s="130"/>
      <c r="N21" s="130"/>
      <c r="O21" s="130"/>
    </row>
    <row r="22" spans="1:15" s="151" customFormat="1" ht="17.25" customHeight="1" x14ac:dyDescent="0.2">
      <c r="A22" s="116" t="s">
        <v>26</v>
      </c>
      <c r="B22" s="117"/>
      <c r="C22" s="161">
        <v>27165</v>
      </c>
      <c r="D22" s="118" t="s">
        <v>165</v>
      </c>
      <c r="E22" s="119"/>
      <c r="F22" s="119"/>
      <c r="G22" s="119" t="s">
        <v>6</v>
      </c>
      <c r="H22" s="120">
        <f>SUM(G23:G26)</f>
        <v>1870451</v>
      </c>
      <c r="I22" s="173">
        <f>H22/C22</f>
        <v>68.86</v>
      </c>
      <c r="J22" s="215">
        <f>H22/$C$79</f>
        <v>45.18</v>
      </c>
      <c r="K22" s="163">
        <f>(H22/$H$79)</f>
        <v>6.7500000000000004E-2</v>
      </c>
      <c r="L22" s="122"/>
      <c r="M22" s="122"/>
      <c r="N22" s="122"/>
      <c r="O22" s="122"/>
    </row>
    <row r="23" spans="1:15" s="124" customFormat="1" ht="12" x14ac:dyDescent="0.2">
      <c r="A23" s="142"/>
      <c r="B23" s="143" t="str">
        <f>'041'!A4</f>
        <v>041 - Exterior Walls and Soffits</v>
      </c>
      <c r="C23" s="175">
        <f>'041'!B67</f>
        <v>23665</v>
      </c>
      <c r="D23" s="144" t="str">
        <f>'041'!C67</f>
        <v>EWSF</v>
      </c>
      <c r="E23" s="127">
        <f>'041'!E67</f>
        <v>757182</v>
      </c>
      <c r="F23" s="127">
        <f>'041'!G67</f>
        <v>581635</v>
      </c>
      <c r="G23" s="127">
        <f>SUM(E23:F23)</f>
        <v>1338817</v>
      </c>
      <c r="H23" s="145"/>
      <c r="I23" s="176">
        <f>G23/C23</f>
        <v>56.57</v>
      </c>
      <c r="J23" s="225">
        <f>G23/$C$79</f>
        <v>32.340000000000003</v>
      </c>
      <c r="K23" s="204">
        <f>G23/$H$79</f>
        <v>4.8300000000000003E-2</v>
      </c>
      <c r="L23" s="130"/>
      <c r="M23" s="130"/>
      <c r="N23" s="130"/>
      <c r="O23" s="130"/>
    </row>
    <row r="24" spans="1:15" s="124" customFormat="1" ht="12" x14ac:dyDescent="0.2">
      <c r="A24" s="131"/>
      <c r="B24" s="132" t="str">
        <f>'042'!A4</f>
        <v>042 - Exterior Glazing</v>
      </c>
      <c r="C24" s="178">
        <f>'042'!B36</f>
        <v>3500</v>
      </c>
      <c r="D24" s="133" t="str">
        <f>'042'!C36</f>
        <v>EGSF</v>
      </c>
      <c r="E24" s="134">
        <f>'042'!E36</f>
        <v>352902</v>
      </c>
      <c r="F24" s="134">
        <f>'042'!G36</f>
        <v>75072</v>
      </c>
      <c r="G24" s="134">
        <f>SUM(E24:F24)</f>
        <v>427974</v>
      </c>
      <c r="H24" s="134"/>
      <c r="I24" s="177">
        <f t="shared" ref="I24:I25" si="10">G24/C24</f>
        <v>122.28</v>
      </c>
      <c r="J24" s="223">
        <f t="shared" ref="J24:J26" si="11">G24/$C$79</f>
        <v>10.34</v>
      </c>
      <c r="K24" s="204">
        <f t="shared" ref="K24:K26" si="12">G24/$H$79</f>
        <v>1.55E-2</v>
      </c>
      <c r="L24" s="130"/>
      <c r="M24" s="130"/>
      <c r="N24" s="130"/>
      <c r="O24" s="130"/>
    </row>
    <row r="25" spans="1:15" s="124" customFormat="1" ht="12" x14ac:dyDescent="0.2">
      <c r="A25" s="131"/>
      <c r="B25" s="132" t="str">
        <f>'043'!A4</f>
        <v>043 - Exterior Doors</v>
      </c>
      <c r="C25" s="178">
        <f>'043'!B36</f>
        <v>14</v>
      </c>
      <c r="D25" s="133" t="str">
        <f>'043'!C36</f>
        <v>EDLF</v>
      </c>
      <c r="E25" s="134">
        <f>'043'!E36</f>
        <v>94042</v>
      </c>
      <c r="F25" s="134">
        <f>'043'!G36</f>
        <v>9618</v>
      </c>
      <c r="G25" s="134">
        <f>SUM(E25:F25)</f>
        <v>103660</v>
      </c>
      <c r="H25" s="134"/>
      <c r="I25" s="177">
        <f t="shared" si="10"/>
        <v>7404.29</v>
      </c>
      <c r="J25" s="223">
        <f t="shared" si="11"/>
        <v>2.5</v>
      </c>
      <c r="K25" s="204">
        <f t="shared" si="12"/>
        <v>3.7000000000000002E-3</v>
      </c>
      <c r="L25" s="130"/>
      <c r="M25" s="130"/>
      <c r="N25" s="130"/>
      <c r="O25" s="130"/>
    </row>
    <row r="26" spans="1:15" s="124" customFormat="1" ht="12" x14ac:dyDescent="0.2">
      <c r="A26" s="138"/>
      <c r="B26" s="139" t="str">
        <f>'044'!A4</f>
        <v>044 - Exterior Accessories</v>
      </c>
      <c r="C26" s="350">
        <f>'044'!B36</f>
        <v>0</v>
      </c>
      <c r="D26" s="140" t="str">
        <f>'044'!C36</f>
        <v>EASF</v>
      </c>
      <c r="E26" s="141">
        <f>'044'!E36</f>
        <v>0</v>
      </c>
      <c r="F26" s="141">
        <f>'044'!G36</f>
        <v>0</v>
      </c>
      <c r="G26" s="141">
        <f>SUM(E26:F26)</f>
        <v>0</v>
      </c>
      <c r="H26" s="141"/>
      <c r="I26" s="184">
        <v>0</v>
      </c>
      <c r="J26" s="224">
        <f t="shared" si="11"/>
        <v>0</v>
      </c>
      <c r="K26" s="220">
        <f t="shared" si="12"/>
        <v>0</v>
      </c>
      <c r="L26" s="130"/>
      <c r="M26" s="130"/>
      <c r="N26" s="130"/>
      <c r="O26" s="130"/>
    </row>
    <row r="27" spans="1:15" s="151" customFormat="1" ht="17.25" customHeight="1" x14ac:dyDescent="0.2">
      <c r="A27" s="116" t="s">
        <v>27</v>
      </c>
      <c r="B27" s="117"/>
      <c r="C27" s="161">
        <v>44170</v>
      </c>
      <c r="D27" s="118" t="s">
        <v>166</v>
      </c>
      <c r="E27" s="119"/>
      <c r="F27" s="119"/>
      <c r="G27" s="119" t="s">
        <v>6</v>
      </c>
      <c r="H27" s="120">
        <f>SUM(G28:G30)</f>
        <v>2121801</v>
      </c>
      <c r="I27" s="173">
        <f>H27/C27</f>
        <v>48.04</v>
      </c>
      <c r="J27" s="215">
        <f>H27/$C$79</f>
        <v>51.25</v>
      </c>
      <c r="K27" s="163">
        <f>(H27/$H$79)</f>
        <v>7.6600000000000001E-2</v>
      </c>
      <c r="L27" s="122"/>
      <c r="M27" s="122"/>
      <c r="N27" s="122"/>
      <c r="O27" s="122"/>
    </row>
    <row r="28" spans="1:15" s="124" customFormat="1" ht="12" x14ac:dyDescent="0.2">
      <c r="A28" s="142"/>
      <c r="B28" s="143" t="str">
        <f>'051'!A4</f>
        <v>051 - Pitched Roof</v>
      </c>
      <c r="C28" s="175">
        <f>'051'!B67</f>
        <v>44170</v>
      </c>
      <c r="D28" s="144" t="str">
        <f>'051'!C67</f>
        <v>PRSF</v>
      </c>
      <c r="E28" s="127">
        <f>'051'!E67</f>
        <v>1311851</v>
      </c>
      <c r="F28" s="127">
        <f>'051'!G67</f>
        <v>809950</v>
      </c>
      <c r="G28" s="127">
        <f>SUM(E28:F28)</f>
        <v>2121801</v>
      </c>
      <c r="H28" s="145"/>
      <c r="I28" s="176">
        <f>G28/C28</f>
        <v>48.04</v>
      </c>
      <c r="J28" s="225">
        <f>G28/$C$79</f>
        <v>51.25</v>
      </c>
      <c r="K28" s="204">
        <f>G28/$H$79</f>
        <v>7.6600000000000001E-2</v>
      </c>
      <c r="L28" s="130"/>
      <c r="M28" s="130"/>
      <c r="N28" s="130"/>
      <c r="O28" s="130"/>
    </row>
    <row r="29" spans="1:15" s="124" customFormat="1" ht="12" x14ac:dyDescent="0.2">
      <c r="A29" s="131"/>
      <c r="B29" s="132" t="str">
        <f>'052'!A4</f>
        <v>052 - Flat Roof</v>
      </c>
      <c r="C29" s="178">
        <f>'052'!B36</f>
        <v>0</v>
      </c>
      <c r="D29" s="133" t="str">
        <f>'052'!C36</f>
        <v>FRSF</v>
      </c>
      <c r="E29" s="134">
        <f>'052'!E36</f>
        <v>0</v>
      </c>
      <c r="F29" s="134">
        <f>'052'!G36</f>
        <v>0</v>
      </c>
      <c r="G29" s="134">
        <f>SUM(E29:F29)</f>
        <v>0</v>
      </c>
      <c r="H29" s="134"/>
      <c r="I29" s="177">
        <v>0</v>
      </c>
      <c r="J29" s="223">
        <f t="shared" ref="J29:J30" si="13">G29/$C$79</f>
        <v>0</v>
      </c>
      <c r="K29" s="204">
        <f t="shared" ref="K29:K30" si="14">G29/$H$79</f>
        <v>0</v>
      </c>
      <c r="L29" s="130"/>
      <c r="M29" s="130"/>
      <c r="N29" s="130"/>
      <c r="O29" s="130"/>
    </row>
    <row r="30" spans="1:15" s="124" customFormat="1" ht="12" x14ac:dyDescent="0.2">
      <c r="A30" s="138"/>
      <c r="B30" s="139" t="str">
        <f>'053'!A4</f>
        <v>053 - Roof Accessories</v>
      </c>
      <c r="C30" s="350">
        <f>'053'!B36</f>
        <v>0</v>
      </c>
      <c r="D30" s="140" t="str">
        <f>'053'!C36</f>
        <v>RASF</v>
      </c>
      <c r="E30" s="141">
        <f>'053'!E36</f>
        <v>0</v>
      </c>
      <c r="F30" s="141">
        <f>'053'!G36</f>
        <v>0</v>
      </c>
      <c r="G30" s="141">
        <f>SUM(E30:F30)</f>
        <v>0</v>
      </c>
      <c r="H30" s="141"/>
      <c r="I30" s="184">
        <v>0</v>
      </c>
      <c r="J30" s="224">
        <f t="shared" si="13"/>
        <v>0</v>
      </c>
      <c r="K30" s="220">
        <f t="shared" si="14"/>
        <v>0</v>
      </c>
      <c r="L30" s="130"/>
      <c r="M30" s="130"/>
      <c r="N30" s="130"/>
      <c r="O30" s="130"/>
    </row>
    <row r="31" spans="1:15" s="124" customFormat="1" ht="12" x14ac:dyDescent="0.2">
      <c r="A31" s="146"/>
      <c r="B31" s="146"/>
      <c r="C31" s="147"/>
      <c r="D31" s="147"/>
      <c r="E31" s="148"/>
      <c r="F31" s="148"/>
      <c r="G31" s="148"/>
      <c r="H31" s="148"/>
      <c r="I31" s="148"/>
      <c r="J31" s="149"/>
      <c r="K31" s="147"/>
      <c r="L31" s="130"/>
      <c r="M31" s="130"/>
      <c r="N31" s="130"/>
      <c r="O31" s="130"/>
    </row>
    <row r="32" spans="1:15" s="124" customFormat="1" ht="12" x14ac:dyDescent="0.2">
      <c r="C32" s="125"/>
      <c r="D32" s="125"/>
      <c r="E32" s="128"/>
      <c r="F32" s="128"/>
      <c r="G32" s="128"/>
      <c r="H32" s="128"/>
      <c r="I32" s="128"/>
      <c r="J32" s="129"/>
      <c r="K32" s="125"/>
      <c r="L32" s="130"/>
      <c r="M32" s="130"/>
      <c r="N32" s="130"/>
      <c r="O32" s="130"/>
    </row>
    <row r="33" spans="1:15" s="124" customFormat="1" ht="12" x14ac:dyDescent="0.2">
      <c r="C33" s="125"/>
      <c r="D33" s="125"/>
      <c r="E33" s="128"/>
      <c r="F33" s="128"/>
      <c r="G33" s="128"/>
      <c r="H33" s="128"/>
      <c r="I33" s="128"/>
      <c r="J33" s="129"/>
      <c r="K33" s="125"/>
      <c r="L33" s="130"/>
      <c r="M33" s="130"/>
      <c r="N33" s="130"/>
      <c r="O33" s="130"/>
    </row>
    <row r="34" spans="1:15" s="124" customFormat="1" ht="12" x14ac:dyDescent="0.2">
      <c r="C34" s="125"/>
      <c r="D34" s="125"/>
      <c r="E34" s="128"/>
      <c r="F34" s="128"/>
      <c r="G34" s="128"/>
      <c r="H34" s="128"/>
      <c r="I34" s="128"/>
      <c r="J34" s="129"/>
      <c r="K34" s="125"/>
      <c r="L34" s="130"/>
      <c r="M34" s="130"/>
      <c r="N34" s="130"/>
      <c r="O34" s="130"/>
    </row>
    <row r="35" spans="1:15" s="124" customFormat="1" ht="12" x14ac:dyDescent="0.2">
      <c r="C35" s="125"/>
      <c r="D35" s="125"/>
      <c r="E35" s="128"/>
      <c r="F35" s="128"/>
      <c r="G35" s="128"/>
      <c r="H35" s="128"/>
      <c r="I35" s="128"/>
      <c r="J35" s="129"/>
      <c r="K35" s="125"/>
      <c r="L35" s="130"/>
      <c r="M35" s="130"/>
      <c r="N35" s="130"/>
      <c r="O35" s="130"/>
    </row>
    <row r="36" spans="1:15" s="151" customFormat="1" ht="17.25" customHeight="1" x14ac:dyDescent="0.2">
      <c r="A36" s="116" t="s">
        <v>225</v>
      </c>
      <c r="B36" s="117"/>
      <c r="C36" s="161">
        <v>49500</v>
      </c>
      <c r="D36" s="118" t="s">
        <v>167</v>
      </c>
      <c r="E36" s="119"/>
      <c r="F36" s="119"/>
      <c r="G36" s="119"/>
      <c r="H36" s="120">
        <f>SUM(G37:G42)</f>
        <v>2930676</v>
      </c>
      <c r="I36" s="173">
        <f>H36/C36</f>
        <v>59.21</v>
      </c>
      <c r="J36" s="215">
        <f>H36/$C$79</f>
        <v>70.790000000000006</v>
      </c>
      <c r="K36" s="163">
        <f>(H36/$H$79)</f>
        <v>0.10580000000000001</v>
      </c>
      <c r="L36" s="122"/>
      <c r="M36" s="122"/>
      <c r="N36" s="122"/>
      <c r="O36" s="122"/>
    </row>
    <row r="37" spans="1:15" s="124" customFormat="1" ht="12" x14ac:dyDescent="0.2">
      <c r="A37" s="123"/>
      <c r="B37" s="124" t="str">
        <f>'061'!A4</f>
        <v>061 - Partitions and Soffits</v>
      </c>
      <c r="C37" s="349">
        <f>'061'!B36</f>
        <v>49500</v>
      </c>
      <c r="D37" s="125" t="str">
        <f>'061'!C36</f>
        <v>PSSF</v>
      </c>
      <c r="E37" s="126">
        <f>'061'!E36</f>
        <v>276418</v>
      </c>
      <c r="F37" s="126">
        <f>'061'!G36</f>
        <v>364112</v>
      </c>
      <c r="G37" s="127">
        <f>SUM(E37:F37)</f>
        <v>640530</v>
      </c>
      <c r="H37" s="128"/>
      <c r="I37" s="176">
        <f>G37/C37</f>
        <v>12.94</v>
      </c>
      <c r="J37" s="225">
        <f>G37/$C$79</f>
        <v>15.47</v>
      </c>
      <c r="K37" s="204">
        <f>G37/$H$79</f>
        <v>2.3099999999999999E-2</v>
      </c>
      <c r="L37" s="130"/>
      <c r="M37" s="130"/>
      <c r="N37" s="130"/>
      <c r="O37" s="130"/>
    </row>
    <row r="38" spans="1:15" s="124" customFormat="1" ht="12" x14ac:dyDescent="0.2">
      <c r="A38" s="131"/>
      <c r="B38" s="132" t="str">
        <f>'062'!A4</f>
        <v>062 - Special Partitions</v>
      </c>
      <c r="C38" s="178">
        <f>'062'!B36</f>
        <v>0</v>
      </c>
      <c r="D38" s="133" t="str">
        <f>'062'!C36</f>
        <v>SPSF</v>
      </c>
      <c r="E38" s="134">
        <f>'062'!E36</f>
        <v>0</v>
      </c>
      <c r="F38" s="134">
        <f>'062'!G36</f>
        <v>0</v>
      </c>
      <c r="G38" s="134">
        <f>SUM(E38:F38)</f>
        <v>0</v>
      </c>
      <c r="H38" s="134"/>
      <c r="I38" s="177">
        <v>0</v>
      </c>
      <c r="J38" s="223">
        <f t="shared" ref="J38:J41" si="15">G38/$C$79</f>
        <v>0</v>
      </c>
      <c r="K38" s="204">
        <f t="shared" ref="K38:K42" si="16">G38/$H$79</f>
        <v>0</v>
      </c>
      <c r="L38" s="130"/>
      <c r="M38" s="130"/>
      <c r="N38" s="130"/>
      <c r="O38" s="130"/>
    </row>
    <row r="39" spans="1:15" s="124" customFormat="1" ht="12" x14ac:dyDescent="0.2">
      <c r="A39" s="135"/>
      <c r="B39" s="153" t="str">
        <f>'063'!A4</f>
        <v>063 - Interior Openings</v>
      </c>
      <c r="C39" s="351">
        <f>'063'!B67</f>
        <v>79</v>
      </c>
      <c r="D39" s="136" t="str">
        <f>'063'!C67</f>
        <v>IOEA</v>
      </c>
      <c r="E39" s="137">
        <f>'063'!E67</f>
        <v>318746</v>
      </c>
      <c r="F39" s="137">
        <f>'063'!G67</f>
        <v>68406</v>
      </c>
      <c r="G39" s="134">
        <f t="shared" ref="G39:G41" si="17">SUM(E39:F39)</f>
        <v>387152</v>
      </c>
      <c r="H39" s="137"/>
      <c r="I39" s="177">
        <f t="shared" ref="I39:I42" si="18">G39/C39</f>
        <v>4900.66</v>
      </c>
      <c r="J39" s="223">
        <f t="shared" si="15"/>
        <v>9.35</v>
      </c>
      <c r="K39" s="204">
        <f t="shared" si="16"/>
        <v>1.4E-2</v>
      </c>
      <c r="L39" s="130"/>
      <c r="M39" s="130"/>
      <c r="N39" s="130"/>
      <c r="O39" s="130"/>
    </row>
    <row r="40" spans="1:15" s="124" customFormat="1" ht="12" x14ac:dyDescent="0.2">
      <c r="A40" s="135"/>
      <c r="B40" s="153" t="str">
        <f>'064'!A4</f>
        <v>064 - Special Floors</v>
      </c>
      <c r="C40" s="351">
        <f>'064'!B36</f>
        <v>0</v>
      </c>
      <c r="D40" s="136" t="str">
        <f>'064'!C36</f>
        <v>RFSF</v>
      </c>
      <c r="E40" s="137">
        <f>'064'!E36</f>
        <v>0</v>
      </c>
      <c r="F40" s="137">
        <f>'064'!G36</f>
        <v>0</v>
      </c>
      <c r="G40" s="134">
        <f t="shared" si="17"/>
        <v>0</v>
      </c>
      <c r="H40" s="137"/>
      <c r="I40" s="177">
        <v>0</v>
      </c>
      <c r="J40" s="223">
        <f t="shared" si="15"/>
        <v>0</v>
      </c>
      <c r="K40" s="204">
        <f t="shared" si="16"/>
        <v>0</v>
      </c>
      <c r="L40" s="130"/>
      <c r="M40" s="130"/>
      <c r="N40" s="130"/>
      <c r="O40" s="130"/>
    </row>
    <row r="41" spans="1:15" s="124" customFormat="1" ht="12" x14ac:dyDescent="0.2">
      <c r="A41" s="135"/>
      <c r="B41" s="153" t="str">
        <f>'065'!A4</f>
        <v>065 - Interior Finishes</v>
      </c>
      <c r="C41" s="351">
        <f>'065'!B98</f>
        <v>190540</v>
      </c>
      <c r="D41" s="136" t="str">
        <f>'065'!C98</f>
        <v>IFSF</v>
      </c>
      <c r="E41" s="137">
        <f>'065'!E98</f>
        <v>783317</v>
      </c>
      <c r="F41" s="137">
        <f>'065'!G98</f>
        <v>536988</v>
      </c>
      <c r="G41" s="134">
        <f t="shared" si="17"/>
        <v>1320305</v>
      </c>
      <c r="H41" s="137"/>
      <c r="I41" s="177">
        <f t="shared" si="18"/>
        <v>6.93</v>
      </c>
      <c r="J41" s="223">
        <f t="shared" si="15"/>
        <v>31.89</v>
      </c>
      <c r="K41" s="204">
        <f t="shared" si="16"/>
        <v>4.7699999999999999E-2</v>
      </c>
      <c r="L41" s="130"/>
      <c r="M41" s="130"/>
      <c r="N41" s="130"/>
      <c r="O41" s="130"/>
    </row>
    <row r="42" spans="1:15" s="124" customFormat="1" ht="12" x14ac:dyDescent="0.2">
      <c r="A42" s="138"/>
      <c r="B42" s="139" t="str">
        <f>'066'!A4</f>
        <v>066 - Specialties</v>
      </c>
      <c r="C42" s="350">
        <f>'066'!B98</f>
        <v>2255</v>
      </c>
      <c r="D42" s="140" t="str">
        <f>'066'!C98</f>
        <v>SGSF</v>
      </c>
      <c r="E42" s="141">
        <f>'066'!E98</f>
        <v>452287</v>
      </c>
      <c r="F42" s="141">
        <f>'066'!G98</f>
        <v>130402</v>
      </c>
      <c r="G42" s="141">
        <f>SUM(E42:F42)</f>
        <v>582689</v>
      </c>
      <c r="H42" s="141"/>
      <c r="I42" s="184">
        <f t="shared" si="18"/>
        <v>258.39999999999998</v>
      </c>
      <c r="J42" s="224">
        <f t="shared" ref="J42" si="19">G42/$C$79</f>
        <v>14.07</v>
      </c>
      <c r="K42" s="220">
        <f t="shared" si="16"/>
        <v>2.1000000000000001E-2</v>
      </c>
      <c r="L42" s="130"/>
      <c r="M42" s="130"/>
      <c r="N42" s="130"/>
      <c r="O42" s="130"/>
    </row>
    <row r="43" spans="1:15" s="117" customFormat="1" ht="17.25" customHeight="1" x14ac:dyDescent="0.2">
      <c r="A43" s="116" t="s">
        <v>79</v>
      </c>
      <c r="C43" s="161">
        <v>0</v>
      </c>
      <c r="D43" s="118" t="s">
        <v>168</v>
      </c>
      <c r="E43" s="119"/>
      <c r="F43" s="119"/>
      <c r="G43" s="119"/>
      <c r="H43" s="120">
        <f>SUM(G44:G45)</f>
        <v>0</v>
      </c>
      <c r="I43" s="173">
        <v>0</v>
      </c>
      <c r="J43" s="215">
        <f>H43/$C$79</f>
        <v>0</v>
      </c>
      <c r="K43" s="163">
        <f>(H43/$H$79)</f>
        <v>0</v>
      </c>
      <c r="L43" s="162"/>
      <c r="M43" s="162"/>
      <c r="N43" s="162"/>
      <c r="O43" s="162"/>
    </row>
    <row r="44" spans="1:15" s="124" customFormat="1" ht="12" x14ac:dyDescent="0.2">
      <c r="A44" s="123"/>
      <c r="B44" s="124" t="str">
        <f>'071'!A4</f>
        <v>071 - Passenger Conveyors</v>
      </c>
      <c r="C44" s="349">
        <f>'071'!B36</f>
        <v>0</v>
      </c>
      <c r="D44" s="125" t="str">
        <f>'071'!C36</f>
        <v>STOP</v>
      </c>
      <c r="E44" s="126">
        <f>'071'!E36</f>
        <v>0</v>
      </c>
      <c r="F44" s="126">
        <f>'071'!G36</f>
        <v>0</v>
      </c>
      <c r="G44" s="127">
        <f>SUM(E44:F44)</f>
        <v>0</v>
      </c>
      <c r="H44" s="128"/>
      <c r="I44" s="176">
        <v>0</v>
      </c>
      <c r="J44" s="225">
        <f>G44/$C$79</f>
        <v>0</v>
      </c>
      <c r="K44" s="204">
        <f>G44/$H$79</f>
        <v>0</v>
      </c>
      <c r="L44" s="130"/>
      <c r="M44" s="130"/>
      <c r="N44" s="130"/>
      <c r="O44" s="130"/>
    </row>
    <row r="45" spans="1:15" s="124" customFormat="1" ht="12" x14ac:dyDescent="0.2">
      <c r="A45" s="138"/>
      <c r="B45" s="139" t="str">
        <f>'072'!A4</f>
        <v>072 - Material Handling Systems</v>
      </c>
      <c r="C45" s="350">
        <f>'072'!B36</f>
        <v>0</v>
      </c>
      <c r="D45" s="140" t="str">
        <f>'072'!C36</f>
        <v>MHEA</v>
      </c>
      <c r="E45" s="141">
        <f>'072'!E36</f>
        <v>0</v>
      </c>
      <c r="F45" s="141">
        <f>'072'!G36</f>
        <v>0</v>
      </c>
      <c r="G45" s="141">
        <f>SUM(E45:F45)</f>
        <v>0</v>
      </c>
      <c r="H45" s="141"/>
      <c r="I45" s="184">
        <v>0</v>
      </c>
      <c r="J45" s="224">
        <f t="shared" ref="J45" si="20">G45/$C$79</f>
        <v>0</v>
      </c>
      <c r="K45" s="220">
        <f t="shared" ref="K45" si="21">G45/$H$79</f>
        <v>0</v>
      </c>
      <c r="L45" s="130"/>
      <c r="M45" s="130"/>
      <c r="N45" s="130"/>
      <c r="O45" s="130"/>
    </row>
    <row r="46" spans="1:15" s="151" customFormat="1" ht="17.25" customHeight="1" x14ac:dyDescent="0.2">
      <c r="A46" s="185" t="s">
        <v>28</v>
      </c>
      <c r="B46" s="186"/>
      <c r="C46" s="352">
        <v>8065</v>
      </c>
      <c r="D46" s="187" t="s">
        <v>169</v>
      </c>
      <c r="E46" s="188"/>
      <c r="F46" s="188"/>
      <c r="G46" s="188" t="s">
        <v>6</v>
      </c>
      <c r="H46" s="189">
        <f>SUM(G47:G51)</f>
        <v>3957639</v>
      </c>
      <c r="I46" s="173">
        <f>H46/C46</f>
        <v>490.72</v>
      </c>
      <c r="J46" s="215">
        <f>H46/$C$79</f>
        <v>95.6</v>
      </c>
      <c r="K46" s="163">
        <f>(H46/$H$79)</f>
        <v>0.1429</v>
      </c>
      <c r="L46" s="122"/>
      <c r="M46" s="122"/>
      <c r="N46" s="122"/>
      <c r="O46" s="122"/>
    </row>
    <row r="47" spans="1:15" s="124" customFormat="1" ht="12" x14ac:dyDescent="0.2">
      <c r="A47" s="123"/>
      <c r="B47" s="124" t="str">
        <f>'081'!A4</f>
        <v>081 - Plumbing</v>
      </c>
      <c r="C47" s="349">
        <f>'081'!B160</f>
        <v>85</v>
      </c>
      <c r="D47" s="125" t="str">
        <f>'081'!C160</f>
        <v>PFXT</v>
      </c>
      <c r="E47" s="126">
        <f>'081'!E160</f>
        <v>202336</v>
      </c>
      <c r="F47" s="126">
        <f>'081'!G160</f>
        <v>190121</v>
      </c>
      <c r="G47" s="127">
        <f>SUM(E47:F47)</f>
        <v>392457</v>
      </c>
      <c r="H47" s="128"/>
      <c r="I47" s="176">
        <f>G47/C47</f>
        <v>4617.1400000000003</v>
      </c>
      <c r="J47" s="225">
        <f>G47/$C$79</f>
        <v>9.48</v>
      </c>
      <c r="K47" s="204">
        <f>G47/$H$79</f>
        <v>1.4200000000000001E-2</v>
      </c>
      <c r="L47" s="130"/>
      <c r="M47" s="130"/>
      <c r="N47" s="130"/>
      <c r="O47" s="130"/>
    </row>
    <row r="48" spans="1:15" s="124" customFormat="1" ht="12" x14ac:dyDescent="0.2">
      <c r="A48" s="131"/>
      <c r="B48" s="132" t="str">
        <f>'082'!A4</f>
        <v>082 - HVAC</v>
      </c>
      <c r="C48" s="178">
        <f>'082'!B192</f>
        <v>68950</v>
      </c>
      <c r="D48" s="133" t="str">
        <f>'082'!C192</f>
        <v>CFM</v>
      </c>
      <c r="E48" s="134">
        <f>'082'!E192</f>
        <v>1999139</v>
      </c>
      <c r="F48" s="134">
        <f>'082'!G192</f>
        <v>715594</v>
      </c>
      <c r="G48" s="134">
        <f>SUM(E48:F48)</f>
        <v>2714733</v>
      </c>
      <c r="H48" s="134"/>
      <c r="I48" s="177">
        <f t="shared" ref="I48:I51" si="22">G48/C48</f>
        <v>39.369999999999997</v>
      </c>
      <c r="J48" s="223">
        <f t="shared" ref="J48:J50" si="23">G48/$C$79</f>
        <v>65.569999999999993</v>
      </c>
      <c r="K48" s="204">
        <f t="shared" ref="K48:K51" si="24">G48/$H$79</f>
        <v>9.8000000000000004E-2</v>
      </c>
      <c r="L48" s="130"/>
      <c r="M48" s="130"/>
      <c r="N48" s="130"/>
      <c r="O48" s="130"/>
    </row>
    <row r="49" spans="1:15" s="124" customFormat="1" ht="12" x14ac:dyDescent="0.2">
      <c r="A49" s="131"/>
      <c r="B49" s="132" t="str">
        <f>'083'!A4</f>
        <v>083 - Integrated Automation</v>
      </c>
      <c r="C49" s="178">
        <f>'083'!B36</f>
        <v>160</v>
      </c>
      <c r="D49" s="133" t="str">
        <f>'083'!C36</f>
        <v>IAEA</v>
      </c>
      <c r="E49" s="134">
        <f>'083'!E36</f>
        <v>277759</v>
      </c>
      <c r="F49" s="134">
        <f>'083'!G36</f>
        <v>266030</v>
      </c>
      <c r="G49" s="134">
        <f>SUM(E49:F49)</f>
        <v>543789</v>
      </c>
      <c r="H49" s="134"/>
      <c r="I49" s="177">
        <f t="shared" si="22"/>
        <v>3398.68</v>
      </c>
      <c r="J49" s="223">
        <f t="shared" si="23"/>
        <v>13.14</v>
      </c>
      <c r="K49" s="204">
        <f t="shared" si="24"/>
        <v>1.9599999999999999E-2</v>
      </c>
      <c r="L49" s="130"/>
      <c r="M49" s="130"/>
      <c r="N49" s="130"/>
      <c r="O49" s="130"/>
    </row>
    <row r="50" spans="1:15" s="124" customFormat="1" ht="12" x14ac:dyDescent="0.2">
      <c r="A50" s="131"/>
      <c r="B50" s="132" t="str">
        <f>'084'!A4</f>
        <v>084 - Fire Protection</v>
      </c>
      <c r="C50" s="178">
        <f>'084'!B36</f>
        <v>41400</v>
      </c>
      <c r="D50" s="133" t="str">
        <f>'084'!C36</f>
        <v>FPSF</v>
      </c>
      <c r="E50" s="134">
        <f>'084'!E36</f>
        <v>135356</v>
      </c>
      <c r="F50" s="134">
        <f>'084'!G36</f>
        <v>144110</v>
      </c>
      <c r="G50" s="134">
        <f>SUM(E50:F50)</f>
        <v>279466</v>
      </c>
      <c r="H50" s="134"/>
      <c r="I50" s="177">
        <f t="shared" si="22"/>
        <v>6.75</v>
      </c>
      <c r="J50" s="223">
        <f t="shared" si="23"/>
        <v>6.75</v>
      </c>
      <c r="K50" s="204">
        <f t="shared" si="24"/>
        <v>1.01E-2</v>
      </c>
      <c r="L50" s="130"/>
      <c r="M50" s="130"/>
      <c r="N50" s="130"/>
      <c r="O50" s="130"/>
    </row>
    <row r="51" spans="1:15" s="124" customFormat="1" ht="12" x14ac:dyDescent="0.2">
      <c r="A51" s="138"/>
      <c r="B51" s="139" t="str">
        <f>'085'!A4</f>
        <v>085 - Special Mechanical Systems</v>
      </c>
      <c r="C51" s="350">
        <f>'085'!B36</f>
        <v>4</v>
      </c>
      <c r="D51" s="140" t="str">
        <f>'085'!C36</f>
        <v>SMPT</v>
      </c>
      <c r="E51" s="141">
        <f>'085'!E36</f>
        <v>20526</v>
      </c>
      <c r="F51" s="141">
        <f>'085'!G36</f>
        <v>6668</v>
      </c>
      <c r="G51" s="141">
        <f>SUM(E51:F51)</f>
        <v>27194</v>
      </c>
      <c r="H51" s="141"/>
      <c r="I51" s="184">
        <f t="shared" si="22"/>
        <v>6798.5</v>
      </c>
      <c r="J51" s="224">
        <f t="shared" ref="J51" si="25">G51/$C$79</f>
        <v>0.66</v>
      </c>
      <c r="K51" s="220">
        <f t="shared" si="24"/>
        <v>1E-3</v>
      </c>
      <c r="L51" s="130"/>
      <c r="M51" s="130"/>
      <c r="N51" s="130"/>
      <c r="O51" s="130"/>
    </row>
    <row r="52" spans="1:15" s="151" customFormat="1" ht="17.25" customHeight="1" x14ac:dyDescent="0.2">
      <c r="A52" s="116" t="s">
        <v>29</v>
      </c>
      <c r="B52" s="117"/>
      <c r="C52" s="161">
        <v>2200</v>
      </c>
      <c r="D52" s="118" t="s">
        <v>170</v>
      </c>
      <c r="E52" s="119"/>
      <c r="F52" s="119"/>
      <c r="G52" s="119"/>
      <c r="H52" s="120">
        <f>SUM(G53:G57)</f>
        <v>2154669</v>
      </c>
      <c r="I52" s="173">
        <f>H52/C52</f>
        <v>979.4</v>
      </c>
      <c r="J52" s="215">
        <f>H52/$C$79</f>
        <v>52.05</v>
      </c>
      <c r="K52" s="163">
        <f>(H52/$H$79)</f>
        <v>7.7799999999999994E-2</v>
      </c>
      <c r="L52" s="122"/>
      <c r="M52" s="122"/>
      <c r="N52" s="122"/>
      <c r="O52" s="122"/>
    </row>
    <row r="53" spans="1:15" s="124" customFormat="1" ht="12" x14ac:dyDescent="0.2">
      <c r="A53" s="123"/>
      <c r="B53" s="124" t="str">
        <f>'091'!A4</f>
        <v>091 - Service and Distribution</v>
      </c>
      <c r="C53" s="349">
        <f>'091'!B67</f>
        <v>1600</v>
      </c>
      <c r="D53" s="125" t="str">
        <f>'091'!C67</f>
        <v>SAMP</v>
      </c>
      <c r="E53" s="126">
        <f>'091'!E67</f>
        <v>83378</v>
      </c>
      <c r="F53" s="126">
        <f>'091'!G67</f>
        <v>44534</v>
      </c>
      <c r="G53" s="127">
        <f>SUM(E53:F53)</f>
        <v>127912</v>
      </c>
      <c r="H53" s="128"/>
      <c r="I53" s="176">
        <f>G53/C53</f>
        <v>79.95</v>
      </c>
      <c r="J53" s="225">
        <f>G53/$C$79</f>
        <v>3.09</v>
      </c>
      <c r="K53" s="204">
        <f>G53/$H$79</f>
        <v>4.5999999999999999E-3</v>
      </c>
      <c r="L53" s="130"/>
      <c r="M53" s="130"/>
      <c r="N53" s="130"/>
      <c r="O53" s="130"/>
    </row>
    <row r="54" spans="1:15" s="124" customFormat="1" ht="12" x14ac:dyDescent="0.2">
      <c r="A54" s="131"/>
      <c r="B54" s="132" t="str">
        <f>'092'!A4</f>
        <v>092 - Lighting</v>
      </c>
      <c r="C54" s="178">
        <f>'092'!B98</f>
        <v>732</v>
      </c>
      <c r="D54" s="133" t="str">
        <f>'092'!C98</f>
        <v>LFXT</v>
      </c>
      <c r="E54" s="134">
        <f>'092'!E98</f>
        <v>365366</v>
      </c>
      <c r="F54" s="134">
        <f>'092'!G98</f>
        <v>327811</v>
      </c>
      <c r="G54" s="134">
        <f>SUM(E54:F54)</f>
        <v>693177</v>
      </c>
      <c r="H54" s="134"/>
      <c r="I54" s="177">
        <f t="shared" ref="I54:I57" si="26">G54/C54</f>
        <v>946.96</v>
      </c>
      <c r="J54" s="223">
        <f t="shared" ref="J54:J56" si="27">G54/$C$79</f>
        <v>16.739999999999998</v>
      </c>
      <c r="K54" s="204">
        <f t="shared" ref="K54:K57" si="28">G54/$H$79</f>
        <v>2.5000000000000001E-2</v>
      </c>
      <c r="L54" s="130"/>
      <c r="M54" s="130"/>
      <c r="N54" s="130"/>
      <c r="O54" s="130"/>
    </row>
    <row r="55" spans="1:15" s="124" customFormat="1" ht="12" x14ac:dyDescent="0.2">
      <c r="A55" s="135"/>
      <c r="B55" s="132" t="str">
        <f>'093'!A4</f>
        <v>093 - Power</v>
      </c>
      <c r="C55" s="351">
        <f>'093'!B98</f>
        <v>461</v>
      </c>
      <c r="D55" s="136" t="str">
        <f>'093'!C98</f>
        <v>PDEA</v>
      </c>
      <c r="E55" s="137">
        <f>'093'!E98</f>
        <v>106264</v>
      </c>
      <c r="F55" s="137">
        <f>'093'!G98</f>
        <v>177194</v>
      </c>
      <c r="G55" s="134">
        <f>SUM(E55:F55)</f>
        <v>283458</v>
      </c>
      <c r="H55" s="137"/>
      <c r="I55" s="177">
        <f t="shared" si="26"/>
        <v>614.88</v>
      </c>
      <c r="J55" s="223">
        <f t="shared" si="27"/>
        <v>6.85</v>
      </c>
      <c r="K55" s="204">
        <f t="shared" si="28"/>
        <v>1.0200000000000001E-2</v>
      </c>
      <c r="L55" s="130"/>
      <c r="M55" s="130"/>
      <c r="N55" s="130"/>
      <c r="O55" s="130"/>
    </row>
    <row r="56" spans="1:15" s="124" customFormat="1" ht="12" x14ac:dyDescent="0.2">
      <c r="A56" s="135"/>
      <c r="B56" s="132" t="str">
        <f>'094'!A4</f>
        <v>094 - Special Systems</v>
      </c>
      <c r="C56" s="351">
        <f>'094'!B315</f>
        <v>8</v>
      </c>
      <c r="D56" s="136" t="str">
        <f>'094'!C315</f>
        <v>SEPT</v>
      </c>
      <c r="E56" s="137">
        <f>'094'!E315</f>
        <v>422394</v>
      </c>
      <c r="F56" s="137">
        <f>'094'!G315</f>
        <v>419700</v>
      </c>
      <c r="G56" s="134">
        <f>SUM(E56:F56)</f>
        <v>842094</v>
      </c>
      <c r="H56" s="137"/>
      <c r="I56" s="177">
        <f t="shared" si="26"/>
        <v>105261.75</v>
      </c>
      <c r="J56" s="223">
        <f t="shared" si="27"/>
        <v>20.34</v>
      </c>
      <c r="K56" s="204">
        <f t="shared" si="28"/>
        <v>3.04E-2</v>
      </c>
      <c r="L56" s="130"/>
      <c r="M56" s="130"/>
      <c r="N56" s="130"/>
      <c r="O56" s="130"/>
    </row>
    <row r="57" spans="1:15" s="124" customFormat="1" ht="12" x14ac:dyDescent="0.2">
      <c r="A57" s="138"/>
      <c r="B57" s="139" t="str">
        <f>'095'!A4</f>
        <v>095 - Other Electrical Systems</v>
      </c>
      <c r="C57" s="350">
        <f>'095'!B67</f>
        <v>600</v>
      </c>
      <c r="D57" s="140" t="str">
        <f>'095'!C67</f>
        <v>EAMP</v>
      </c>
      <c r="E57" s="141">
        <f>'095'!E67</f>
        <v>167968</v>
      </c>
      <c r="F57" s="141">
        <f>'095'!G67</f>
        <v>40060</v>
      </c>
      <c r="G57" s="141">
        <f>SUM(E57:F57)</f>
        <v>208028</v>
      </c>
      <c r="H57" s="141"/>
      <c r="I57" s="184">
        <f t="shared" si="26"/>
        <v>346.71</v>
      </c>
      <c r="J57" s="224">
        <f t="shared" ref="J57" si="29">G57/$C$79</f>
        <v>5.0199999999999996</v>
      </c>
      <c r="K57" s="220">
        <f t="shared" si="28"/>
        <v>7.4999999999999997E-3</v>
      </c>
      <c r="L57" s="130"/>
      <c r="M57" s="130"/>
      <c r="N57" s="130"/>
      <c r="O57" s="130"/>
    </row>
    <row r="58" spans="1:15" s="151" customFormat="1" ht="17.25" customHeight="1" x14ac:dyDescent="0.2">
      <c r="A58" s="116" t="s">
        <v>88</v>
      </c>
      <c r="B58" s="117"/>
      <c r="C58" s="161">
        <v>177</v>
      </c>
      <c r="D58" s="118" t="s">
        <v>152</v>
      </c>
      <c r="E58" s="119"/>
      <c r="F58" s="119"/>
      <c r="G58" s="119"/>
      <c r="H58" s="120">
        <f>SUM(G59:G60)</f>
        <v>225448</v>
      </c>
      <c r="I58" s="173">
        <f>H58/C58</f>
        <v>1273.72</v>
      </c>
      <c r="J58" s="215">
        <f>H58/$C$79</f>
        <v>5.45</v>
      </c>
      <c r="K58" s="163">
        <f>(H58/$H$79)</f>
        <v>8.0999999999999996E-3</v>
      </c>
      <c r="L58" s="122"/>
      <c r="M58" s="122"/>
      <c r="N58" s="122"/>
      <c r="O58" s="122"/>
    </row>
    <row r="59" spans="1:15" s="124" customFormat="1" ht="12" x14ac:dyDescent="0.2">
      <c r="A59" s="142"/>
      <c r="B59" s="143" t="str">
        <f>'101'!A4</f>
        <v>101 - Equipment</v>
      </c>
      <c r="C59" s="175">
        <f>'101'!B67</f>
        <v>65</v>
      </c>
      <c r="D59" s="144" t="str">
        <f>'101'!C67</f>
        <v>EQEA</v>
      </c>
      <c r="E59" s="127">
        <f>'101'!E67</f>
        <v>194490</v>
      </c>
      <c r="F59" s="127">
        <f>'101'!G67</f>
        <v>25564</v>
      </c>
      <c r="G59" s="127">
        <f>SUM(E59:F59)</f>
        <v>220054</v>
      </c>
      <c r="H59" s="145"/>
      <c r="I59" s="176">
        <f>G59/C59</f>
        <v>3385.45</v>
      </c>
      <c r="J59" s="225">
        <f>G59/$C$79</f>
        <v>5.32</v>
      </c>
      <c r="K59" s="204">
        <f>G59/$H$79</f>
        <v>7.9000000000000008E-3</v>
      </c>
      <c r="L59" s="130"/>
      <c r="M59" s="130"/>
      <c r="N59" s="130"/>
      <c r="O59" s="130"/>
    </row>
    <row r="60" spans="1:15" x14ac:dyDescent="0.2">
      <c r="A60" s="138"/>
      <c r="B60" s="139" t="str">
        <f>'102'!A4</f>
        <v>102 - Furnishings</v>
      </c>
      <c r="C60" s="350">
        <f>'102'!B36</f>
        <v>112</v>
      </c>
      <c r="D60" s="140" t="str">
        <f>'102'!C36</f>
        <v>FUEA</v>
      </c>
      <c r="E60" s="141">
        <f>'102'!E36</f>
        <v>4770</v>
      </c>
      <c r="F60" s="141">
        <f>'102'!G36</f>
        <v>624</v>
      </c>
      <c r="G60" s="141">
        <f>SUM(E60:F60)</f>
        <v>5394</v>
      </c>
      <c r="H60" s="141"/>
      <c r="I60" s="184">
        <f t="shared" ref="I60" si="30">G60/C60</f>
        <v>48.16</v>
      </c>
      <c r="J60" s="224">
        <f t="shared" ref="J60" si="31">G60/$C$79</f>
        <v>0.13</v>
      </c>
      <c r="K60" s="220">
        <f t="shared" ref="K60" si="32">G60/$H$79</f>
        <v>2.0000000000000001E-4</v>
      </c>
      <c r="L60" s="130"/>
    </row>
    <row r="61" spans="1:15" s="113" customFormat="1" ht="17.25" customHeight="1" x14ac:dyDescent="0.25">
      <c r="A61" s="116" t="s">
        <v>91</v>
      </c>
      <c r="B61" s="117"/>
      <c r="C61" s="353" t="s">
        <v>895</v>
      </c>
      <c r="D61" s="118" t="s">
        <v>164</v>
      </c>
      <c r="E61" s="119"/>
      <c r="F61" s="119"/>
      <c r="G61" s="119" t="s">
        <v>6</v>
      </c>
      <c r="H61" s="120">
        <f>SUM(G62:G64)</f>
        <v>0</v>
      </c>
      <c r="I61" s="173">
        <v>0</v>
      </c>
      <c r="J61" s="218">
        <f>H61/$C$79</f>
        <v>0</v>
      </c>
      <c r="K61" s="163">
        <f>(H61/$H$79)</f>
        <v>0</v>
      </c>
      <c r="L61" s="122"/>
      <c r="M61" s="112"/>
      <c r="N61" s="112"/>
      <c r="O61" s="112"/>
    </row>
    <row r="62" spans="1:15" x14ac:dyDescent="0.2">
      <c r="A62" s="142"/>
      <c r="B62" s="143" t="str">
        <f>'111'!A4</f>
        <v>111 - Special Construction</v>
      </c>
      <c r="C62" s="175">
        <f>'111'!B36</f>
        <v>0</v>
      </c>
      <c r="D62" s="144" t="str">
        <f>'111'!C36</f>
        <v>SCSF</v>
      </c>
      <c r="E62" s="127">
        <f>'111'!E36</f>
        <v>0</v>
      </c>
      <c r="F62" s="127">
        <f>'111'!G36</f>
        <v>0</v>
      </c>
      <c r="G62" s="127">
        <f>SUM(E62:F62)</f>
        <v>0</v>
      </c>
      <c r="H62" s="145"/>
      <c r="I62" s="176">
        <v>0</v>
      </c>
      <c r="J62" s="225">
        <f>G62/$C$79</f>
        <v>0</v>
      </c>
      <c r="K62" s="204">
        <f>G62/$H$79</f>
        <v>0</v>
      </c>
      <c r="L62" s="130"/>
    </row>
    <row r="63" spans="1:15" x14ac:dyDescent="0.2">
      <c r="A63" s="131"/>
      <c r="B63" s="132" t="str">
        <f>'112'!A4</f>
        <v>112 - Special Demolition</v>
      </c>
      <c r="C63" s="178">
        <f>'112'!B36</f>
        <v>0</v>
      </c>
      <c r="D63" s="133" t="str">
        <f>'112'!C36</f>
        <v>SCSF</v>
      </c>
      <c r="E63" s="134">
        <f>'112'!E36</f>
        <v>0</v>
      </c>
      <c r="F63" s="134">
        <f>'112'!G36</f>
        <v>0</v>
      </c>
      <c r="G63" s="134">
        <f>SUM(E63:F63)</f>
        <v>0</v>
      </c>
      <c r="H63" s="134"/>
      <c r="I63" s="177">
        <v>0</v>
      </c>
      <c r="J63" s="223">
        <f t="shared" ref="J63" si="33">G63/$C$79</f>
        <v>0</v>
      </c>
      <c r="K63" s="204">
        <f t="shared" ref="K63:K64" si="34">G63/$H$79</f>
        <v>0</v>
      </c>
      <c r="L63" s="130"/>
    </row>
    <row r="64" spans="1:15" x14ac:dyDescent="0.2">
      <c r="A64" s="138"/>
      <c r="B64" s="139" t="str">
        <f>'113'!A4</f>
        <v>113 - Special Site Conditions</v>
      </c>
      <c r="C64" s="350">
        <f>'113'!B36</f>
        <v>0</v>
      </c>
      <c r="D64" s="140" t="str">
        <f>'113'!C36</f>
        <v>EWCY</v>
      </c>
      <c r="E64" s="141">
        <f>'113'!E36</f>
        <v>0</v>
      </c>
      <c r="F64" s="141">
        <f>'113'!G36</f>
        <v>0</v>
      </c>
      <c r="G64" s="141">
        <f>SUM(E64:F64)</f>
        <v>0</v>
      </c>
      <c r="H64" s="141"/>
      <c r="I64" s="184">
        <v>0</v>
      </c>
      <c r="J64" s="224">
        <f t="shared" ref="J64" si="35">G64/$C$79</f>
        <v>0</v>
      </c>
      <c r="K64" s="220">
        <f t="shared" si="34"/>
        <v>0</v>
      </c>
      <c r="L64" s="130"/>
    </row>
    <row r="65" spans="1:15" ht="17.25" customHeight="1" x14ac:dyDescent="0.2">
      <c r="A65" s="207" t="s">
        <v>175</v>
      </c>
      <c r="B65" s="208"/>
      <c r="C65" s="226">
        <f>C79</f>
        <v>41400</v>
      </c>
      <c r="D65" s="209" t="s">
        <v>158</v>
      </c>
      <c r="E65" s="210">
        <f>SUM(E4:E64)</f>
        <v>13744559</v>
      </c>
      <c r="F65" s="210">
        <f>SUM(F4:F64)</f>
        <v>6942318</v>
      </c>
      <c r="G65" s="210">
        <f>SUM(G4:G64)</f>
        <v>20686877</v>
      </c>
      <c r="H65" s="210">
        <f>SUM(H4:H64)</f>
        <v>20686877</v>
      </c>
      <c r="I65" s="173">
        <f>H65/C65</f>
        <v>499.68</v>
      </c>
      <c r="J65" s="218">
        <f>H65/$C$79</f>
        <v>499.68</v>
      </c>
      <c r="K65" s="163">
        <f>(H65/$H$79)</f>
        <v>0.747</v>
      </c>
      <c r="L65" s="130"/>
    </row>
    <row r="66" spans="1:15" ht="3.75" customHeight="1" x14ac:dyDescent="0.2">
      <c r="A66" s="211"/>
      <c r="B66" s="186"/>
      <c r="C66" s="187"/>
      <c r="D66" s="187"/>
      <c r="E66" s="189"/>
      <c r="F66" s="189"/>
      <c r="G66" s="188"/>
      <c r="H66" s="189"/>
      <c r="I66" s="189"/>
      <c r="J66" s="212"/>
      <c r="K66" s="213"/>
      <c r="L66" s="130"/>
    </row>
    <row r="67" spans="1:15" s="115" customFormat="1" ht="17.25" customHeight="1" x14ac:dyDescent="0.2">
      <c r="A67" s="116" t="s">
        <v>228</v>
      </c>
      <c r="B67" s="117"/>
      <c r="C67" s="118">
        <v>14</v>
      </c>
      <c r="D67" s="118" t="s">
        <v>103</v>
      </c>
      <c r="E67" s="119"/>
      <c r="F67" s="119"/>
      <c r="G67" s="119"/>
      <c r="H67" s="120">
        <f>SUM(G68:G74)</f>
        <v>4488261</v>
      </c>
      <c r="I67" s="205">
        <f>H67/C67</f>
        <v>320590</v>
      </c>
      <c r="J67" s="215">
        <f>H67/$C$79</f>
        <v>108.41</v>
      </c>
      <c r="K67" s="163">
        <f>(H67/$H$79)</f>
        <v>0.16209999999999999</v>
      </c>
      <c r="L67" s="162"/>
      <c r="M67" s="114"/>
      <c r="N67" s="114"/>
      <c r="O67" s="114"/>
    </row>
    <row r="68" spans="1:15" x14ac:dyDescent="0.2">
      <c r="A68" s="123"/>
      <c r="B68" s="124" t="str">
        <f>'121'!A4</f>
        <v>121 - Mobilization/Demobilization</v>
      </c>
      <c r="C68" s="125">
        <f>'121'!B36</f>
        <v>50</v>
      </c>
      <c r="D68" s="125" t="str">
        <f>'121'!C36</f>
        <v>TONS</v>
      </c>
      <c r="E68" s="126">
        <f>'121'!E36</f>
        <v>63875</v>
      </c>
      <c r="F68" s="126">
        <f>'121'!G36</f>
        <v>28205</v>
      </c>
      <c r="G68" s="126">
        <f>SUM(E68:F68)</f>
        <v>92080</v>
      </c>
      <c r="H68" s="128"/>
      <c r="I68" s="176">
        <f>G68/C68</f>
        <v>1841.6</v>
      </c>
      <c r="J68" s="225">
        <f>G68/$C$79</f>
        <v>2.2200000000000002</v>
      </c>
      <c r="K68" s="204">
        <f>G68/$H$79</f>
        <v>3.3E-3</v>
      </c>
      <c r="L68" s="130"/>
    </row>
    <row r="69" spans="1:15" x14ac:dyDescent="0.2">
      <c r="A69" s="131"/>
      <c r="B69" s="132" t="str">
        <f>'122'!A4</f>
        <v>122 - Site Staff</v>
      </c>
      <c r="C69" s="133">
        <f>'122'!B36</f>
        <v>14</v>
      </c>
      <c r="D69" s="133" t="str">
        <f>'122'!C36</f>
        <v>MOS</v>
      </c>
      <c r="E69" s="134">
        <f>'122'!E36</f>
        <v>25000</v>
      </c>
      <c r="F69" s="134">
        <f>'122'!G36</f>
        <v>507100</v>
      </c>
      <c r="G69" s="134">
        <f>SUM(E69:F69)</f>
        <v>532100</v>
      </c>
      <c r="H69" s="134"/>
      <c r="I69" s="177">
        <f t="shared" ref="I69:I72" si="36">G69/C69</f>
        <v>38007.14</v>
      </c>
      <c r="J69" s="223">
        <f t="shared" ref="J69:J73" si="37">G69/$C$79</f>
        <v>12.85</v>
      </c>
      <c r="K69" s="204">
        <f t="shared" ref="K69:K74" si="38">G69/$H$79</f>
        <v>1.9199999999999998E-2</v>
      </c>
      <c r="L69" s="130"/>
    </row>
    <row r="70" spans="1:15" x14ac:dyDescent="0.2">
      <c r="A70" s="135"/>
      <c r="B70" s="153" t="str">
        <f>'123'!A4</f>
        <v>123 - Temporary Construction</v>
      </c>
      <c r="C70" s="136">
        <f>'123'!B36</f>
        <v>14</v>
      </c>
      <c r="D70" s="136" t="str">
        <f>'123'!C36</f>
        <v>MOS</v>
      </c>
      <c r="E70" s="137">
        <f>'123'!E36</f>
        <v>91640</v>
      </c>
      <c r="F70" s="137">
        <f>'123'!G36</f>
        <v>53419</v>
      </c>
      <c r="G70" s="134">
        <f t="shared" ref="G70:G72" si="39">SUM(E70:F70)</f>
        <v>145059</v>
      </c>
      <c r="H70" s="137"/>
      <c r="I70" s="177">
        <f t="shared" si="36"/>
        <v>10361.36</v>
      </c>
      <c r="J70" s="223">
        <f t="shared" si="37"/>
        <v>3.5</v>
      </c>
      <c r="K70" s="204">
        <f t="shared" si="38"/>
        <v>5.1999999999999998E-3</v>
      </c>
      <c r="L70" s="130"/>
    </row>
    <row r="71" spans="1:15" x14ac:dyDescent="0.2">
      <c r="A71" s="135"/>
      <c r="B71" s="153" t="str">
        <f>'124'!A4</f>
        <v>124 - Equipment and Tools</v>
      </c>
      <c r="C71" s="136">
        <f>'124'!B36</f>
        <v>14</v>
      </c>
      <c r="D71" s="136" t="str">
        <f>'124'!C36</f>
        <v>MOS</v>
      </c>
      <c r="E71" s="137">
        <f>'124'!E36</f>
        <v>121870</v>
      </c>
      <c r="F71" s="137">
        <f>'124'!G36</f>
        <v>65812</v>
      </c>
      <c r="G71" s="134">
        <f t="shared" si="39"/>
        <v>187682</v>
      </c>
      <c r="H71" s="137"/>
      <c r="I71" s="177">
        <f t="shared" si="36"/>
        <v>13405.86</v>
      </c>
      <c r="J71" s="223">
        <f t="shared" si="37"/>
        <v>4.53</v>
      </c>
      <c r="K71" s="204">
        <f t="shared" si="38"/>
        <v>6.7999999999999996E-3</v>
      </c>
      <c r="L71" s="130"/>
    </row>
    <row r="72" spans="1:15" x14ac:dyDescent="0.2">
      <c r="A72" s="135"/>
      <c r="B72" s="153" t="str">
        <f>'125'!A4</f>
        <v>125 - Miscellaneous</v>
      </c>
      <c r="C72" s="136">
        <f>'125'!B36</f>
        <v>14</v>
      </c>
      <c r="D72" s="136" t="str">
        <f>'125'!C36</f>
        <v>MOS</v>
      </c>
      <c r="E72" s="137">
        <f>'125'!E36</f>
        <v>86000</v>
      </c>
      <c r="F72" s="137">
        <f>'125'!G36</f>
        <v>51966</v>
      </c>
      <c r="G72" s="134">
        <f t="shared" si="39"/>
        <v>137966</v>
      </c>
      <c r="H72" s="137"/>
      <c r="I72" s="177">
        <f t="shared" si="36"/>
        <v>9854.7099999999991</v>
      </c>
      <c r="J72" s="223">
        <f t="shared" si="37"/>
        <v>3.33</v>
      </c>
      <c r="K72" s="204">
        <f t="shared" si="38"/>
        <v>5.0000000000000001E-3</v>
      </c>
      <c r="L72" s="130"/>
    </row>
    <row r="73" spans="1:15" x14ac:dyDescent="0.2">
      <c r="A73" s="135"/>
      <c r="B73" s="153" t="str">
        <f>'126'!A4</f>
        <v>126 - Labor Employment Costs</v>
      </c>
      <c r="C73" s="136">
        <f>'126'!B36</f>
        <v>0</v>
      </c>
      <c r="D73" s="136" t="str">
        <f>'126'!C36</f>
        <v>DAYS</v>
      </c>
      <c r="E73" s="137">
        <f>'126'!E36</f>
        <v>0</v>
      </c>
      <c r="F73" s="137">
        <f>'126'!G36</f>
        <v>0</v>
      </c>
      <c r="G73" s="137">
        <f>'126'!I36</f>
        <v>0</v>
      </c>
      <c r="H73" s="137"/>
      <c r="I73" s="177">
        <v>0</v>
      </c>
      <c r="J73" s="223">
        <f t="shared" si="37"/>
        <v>0</v>
      </c>
      <c r="K73" s="204">
        <f t="shared" si="38"/>
        <v>0</v>
      </c>
      <c r="L73" s="130"/>
    </row>
    <row r="74" spans="1:15" x14ac:dyDescent="0.2">
      <c r="A74" s="138"/>
      <c r="B74" s="139" t="str">
        <f>'127'!A4</f>
        <v>127 - Mark-Ups</v>
      </c>
      <c r="C74" s="154">
        <f>'127'!B36</f>
        <v>0.14949999999999999</v>
      </c>
      <c r="D74" s="140" t="str">
        <f>'127'!C36</f>
        <v>MU%</v>
      </c>
      <c r="E74" s="141"/>
      <c r="F74" s="141"/>
      <c r="G74" s="141">
        <f>'127'!I36</f>
        <v>3393374</v>
      </c>
      <c r="H74" s="141"/>
      <c r="I74" s="356" t="s">
        <v>900</v>
      </c>
      <c r="J74" s="224">
        <f t="shared" ref="J74" si="40">G74/$C$79</f>
        <v>81.97</v>
      </c>
      <c r="K74" s="220">
        <f t="shared" si="38"/>
        <v>0.1225</v>
      </c>
      <c r="L74" s="130"/>
    </row>
    <row r="75" spans="1:15" ht="17.25" customHeight="1" x14ac:dyDescent="0.2">
      <c r="A75" s="207" t="s">
        <v>111</v>
      </c>
      <c r="B75" s="208"/>
      <c r="C75" s="209">
        <f>C67</f>
        <v>14</v>
      </c>
      <c r="D75" s="209" t="s">
        <v>103</v>
      </c>
      <c r="E75" s="210"/>
      <c r="F75" s="210"/>
      <c r="G75" s="214"/>
      <c r="H75" s="210">
        <f>SUM(G68:G74)</f>
        <v>4488261</v>
      </c>
      <c r="I75" s="221">
        <f>H75/C75</f>
        <v>320590</v>
      </c>
      <c r="J75" s="355">
        <f>H75/$C$79</f>
        <v>108.41</v>
      </c>
      <c r="K75" s="222">
        <f>(H75/$H$79)</f>
        <v>0.16209999999999999</v>
      </c>
      <c r="L75" s="130"/>
    </row>
    <row r="76" spans="1:15" s="113" customFormat="1" ht="18" customHeight="1" x14ac:dyDescent="0.25">
      <c r="A76" s="116" t="s">
        <v>30</v>
      </c>
      <c r="B76" s="151"/>
      <c r="C76" s="358">
        <f>C77</f>
        <v>0.1</v>
      </c>
      <c r="D76" s="118" t="s">
        <v>171</v>
      </c>
      <c r="E76" s="122"/>
      <c r="F76" s="152"/>
      <c r="G76" s="152"/>
      <c r="H76" s="120">
        <f>SUM(G77:G78)</f>
        <v>2517514</v>
      </c>
      <c r="I76" s="120"/>
      <c r="J76" s="215">
        <f>H76/$C$79</f>
        <v>60.81</v>
      </c>
      <c r="K76" s="163">
        <f>(H76/$H$79)</f>
        <v>9.0899999999999995E-2</v>
      </c>
      <c r="L76" s="122"/>
      <c r="M76" s="112"/>
      <c r="N76" s="112"/>
      <c r="O76" s="112"/>
    </row>
    <row r="77" spans="1:15" x14ac:dyDescent="0.2">
      <c r="A77" s="142"/>
      <c r="B77" s="143" t="s">
        <v>21</v>
      </c>
      <c r="C77" s="155">
        <f>'131'!B36</f>
        <v>0.1</v>
      </c>
      <c r="D77" s="144" t="str">
        <f>'131'!C36</f>
        <v>EST</v>
      </c>
      <c r="E77" s="156"/>
      <c r="F77" s="145"/>
      <c r="G77" s="157">
        <f>'131'!I36</f>
        <v>2517514</v>
      </c>
      <c r="H77" s="145"/>
      <c r="I77" s="357" t="s">
        <v>900</v>
      </c>
      <c r="J77" s="225">
        <f>G77/$C$79</f>
        <v>60.81</v>
      </c>
      <c r="K77" s="204">
        <f>G77/$H$79</f>
        <v>9.0899999999999995E-2</v>
      </c>
      <c r="L77" s="130"/>
    </row>
    <row r="78" spans="1:15" x14ac:dyDescent="0.2">
      <c r="A78" s="138"/>
      <c r="B78" s="139" t="s">
        <v>22</v>
      </c>
      <c r="C78" s="158">
        <f>'132'!B36</f>
        <v>0</v>
      </c>
      <c r="D78" s="140" t="str">
        <f>'132'!C36</f>
        <v>ESC</v>
      </c>
      <c r="E78" s="159"/>
      <c r="F78" s="141"/>
      <c r="G78" s="160">
        <f>'132'!I36</f>
        <v>0</v>
      </c>
      <c r="H78" s="141"/>
      <c r="I78" s="356" t="s">
        <v>900</v>
      </c>
      <c r="J78" s="224">
        <f t="shared" ref="J78" si="41">G78/$C$79</f>
        <v>0</v>
      </c>
      <c r="K78" s="220">
        <f t="shared" ref="K78" si="42">G78/$H$79</f>
        <v>0</v>
      </c>
      <c r="L78" s="130"/>
    </row>
    <row r="79" spans="1:15" s="84" customFormat="1" ht="21" customHeight="1" x14ac:dyDescent="0.2">
      <c r="A79" s="150" t="s">
        <v>157</v>
      </c>
      <c r="B79" s="117"/>
      <c r="C79" s="161">
        <f>Summary!I26</f>
        <v>41400</v>
      </c>
      <c r="D79" s="118" t="s">
        <v>158</v>
      </c>
      <c r="E79" s="162"/>
      <c r="F79" s="119"/>
      <c r="G79" s="119"/>
      <c r="H79" s="120">
        <f>SUM(H75:H78)+H65</f>
        <v>27692652</v>
      </c>
      <c r="I79" s="120"/>
      <c r="J79" s="354">
        <f>H79/C79</f>
        <v>668.9</v>
      </c>
      <c r="K79" s="359">
        <f>K76+K67+K61+K58+K52+K46+K43+K36+K27+K22+K18+K12+K4</f>
        <v>1</v>
      </c>
      <c r="L79" s="164"/>
      <c r="M79" s="107"/>
      <c r="N79" s="107"/>
      <c r="O79" s="107"/>
    </row>
    <row r="80" spans="1:15" s="39" customFormat="1" ht="12.75" customHeight="1" thickBot="1" x14ac:dyDescent="0.25">
      <c r="A80" s="165"/>
      <c r="B80" s="166"/>
      <c r="C80" s="167"/>
      <c r="D80" s="167"/>
      <c r="E80" s="168"/>
      <c r="F80" s="168"/>
      <c r="G80" s="168"/>
      <c r="H80" s="169"/>
      <c r="I80" s="169"/>
      <c r="J80" s="170"/>
      <c r="K80" s="171"/>
      <c r="L80" s="164"/>
      <c r="M80" s="38"/>
      <c r="N80" s="38"/>
      <c r="O80" s="38"/>
    </row>
    <row r="81" spans="1:12" ht="15" thickTop="1" x14ac:dyDescent="0.2">
      <c r="A81" s="124"/>
      <c r="B81" s="124"/>
      <c r="C81" s="125"/>
      <c r="D81" s="125"/>
      <c r="E81" s="130"/>
      <c r="F81" s="130"/>
      <c r="G81" s="130"/>
      <c r="H81" s="130"/>
      <c r="I81" s="130"/>
      <c r="J81" s="172"/>
      <c r="K81" s="125"/>
      <c r="L81" s="130"/>
    </row>
  </sheetData>
  <mergeCells count="1">
    <mergeCell ref="A1:K1"/>
  </mergeCells>
  <phoneticPr fontId="0" type="noConversion"/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  <ignoredErrors>
    <ignoredError sqref="I12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7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224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55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x14ac:dyDescent="0.2">
      <c r="B7" s="46"/>
      <c r="D7" s="48"/>
      <c r="E7" s="46">
        <f t="shared" ref="E7:E35" si="0">B7*D7</f>
        <v>0</v>
      </c>
      <c r="F7" s="48"/>
      <c r="G7" s="46">
        <f t="shared" ref="G7:G35" si="1">B7*F7</f>
        <v>0</v>
      </c>
      <c r="H7" s="48">
        <f t="shared" ref="H7:H35" si="2">D7+F7</f>
        <v>0</v>
      </c>
      <c r="I7" s="46">
        <f t="shared" ref="I7:I35" si="3">SUM(E7,G7)</f>
        <v>0</v>
      </c>
    </row>
    <row r="8" spans="1:10" x14ac:dyDescent="0.2">
      <c r="B8" s="46"/>
      <c r="D8" s="48"/>
      <c r="E8" s="46">
        <f t="shared" si="0"/>
        <v>0</v>
      </c>
      <c r="F8" s="48"/>
      <c r="G8" s="46">
        <f t="shared" si="1"/>
        <v>0</v>
      </c>
      <c r="H8" s="48">
        <f t="shared" si="2"/>
        <v>0</v>
      </c>
      <c r="I8" s="46">
        <f t="shared" si="3"/>
        <v>0</v>
      </c>
    </row>
    <row r="9" spans="1:10" x14ac:dyDescent="0.2">
      <c r="B9" s="46"/>
      <c r="D9" s="48"/>
      <c r="E9" s="46">
        <f t="shared" si="0"/>
        <v>0</v>
      </c>
      <c r="F9" s="48"/>
      <c r="G9" s="46">
        <f t="shared" si="1"/>
        <v>0</v>
      </c>
      <c r="H9" s="48">
        <f t="shared" si="2"/>
        <v>0</v>
      </c>
      <c r="I9" s="46">
        <f t="shared" si="3"/>
        <v>0</v>
      </c>
    </row>
    <row r="10" spans="1:10" x14ac:dyDescent="0.2">
      <c r="B10" s="46"/>
      <c r="D10" s="48"/>
      <c r="E10" s="46">
        <f t="shared" si="0"/>
        <v>0</v>
      </c>
      <c r="F10" s="48"/>
      <c r="G10" s="46">
        <f t="shared" si="1"/>
        <v>0</v>
      </c>
      <c r="H10" s="48">
        <f t="shared" si="2"/>
        <v>0</v>
      </c>
      <c r="I10" s="46">
        <f t="shared" si="3"/>
        <v>0</v>
      </c>
    </row>
    <row r="11" spans="1:10" x14ac:dyDescent="0.2">
      <c r="B11" s="46"/>
      <c r="D11" s="48"/>
      <c r="E11" s="46">
        <f t="shared" si="0"/>
        <v>0</v>
      </c>
      <c r="F11" s="48"/>
      <c r="G11" s="46">
        <f t="shared" si="1"/>
        <v>0</v>
      </c>
      <c r="H11" s="48">
        <f t="shared" si="2"/>
        <v>0</v>
      </c>
      <c r="I11" s="46">
        <f t="shared" si="3"/>
        <v>0</v>
      </c>
    </row>
    <row r="12" spans="1:10" x14ac:dyDescent="0.2">
      <c r="B12" s="46"/>
      <c r="D12" s="48"/>
      <c r="E12" s="46">
        <f t="shared" si="0"/>
        <v>0</v>
      </c>
      <c r="F12" s="48"/>
      <c r="G12" s="46">
        <f t="shared" si="1"/>
        <v>0</v>
      </c>
      <c r="H12" s="48">
        <f t="shared" si="2"/>
        <v>0</v>
      </c>
      <c r="I12" s="46">
        <f t="shared" si="3"/>
        <v>0</v>
      </c>
    </row>
    <row r="13" spans="1:10" x14ac:dyDescent="0.2">
      <c r="B13" s="46"/>
      <c r="D13" s="48"/>
      <c r="E13" s="46">
        <f t="shared" si="0"/>
        <v>0</v>
      </c>
      <c r="F13" s="48"/>
      <c r="G13" s="46">
        <f t="shared" si="1"/>
        <v>0</v>
      </c>
      <c r="H13" s="48">
        <f t="shared" si="2"/>
        <v>0</v>
      </c>
      <c r="I13" s="46">
        <f t="shared" si="3"/>
        <v>0</v>
      </c>
    </row>
    <row r="14" spans="1:10" x14ac:dyDescent="0.2">
      <c r="B14" s="46"/>
      <c r="D14" s="48"/>
      <c r="E14" s="46">
        <f t="shared" si="0"/>
        <v>0</v>
      </c>
      <c r="F14" s="48"/>
      <c r="G14" s="46">
        <f t="shared" si="1"/>
        <v>0</v>
      </c>
      <c r="H14" s="48">
        <f t="shared" si="2"/>
        <v>0</v>
      </c>
      <c r="I14" s="46">
        <f t="shared" si="3"/>
        <v>0</v>
      </c>
    </row>
    <row r="15" spans="1:10" x14ac:dyDescent="0.2">
      <c r="B15" s="46"/>
      <c r="D15" s="48"/>
      <c r="E15" s="46">
        <f t="shared" si="0"/>
        <v>0</v>
      </c>
      <c r="F15" s="48"/>
      <c r="G15" s="46">
        <f t="shared" si="1"/>
        <v>0</v>
      </c>
      <c r="H15" s="48">
        <f t="shared" si="2"/>
        <v>0</v>
      </c>
      <c r="I15" s="46">
        <f t="shared" si="3"/>
        <v>0</v>
      </c>
    </row>
    <row r="16" spans="1:10" x14ac:dyDescent="0.2">
      <c r="B16" s="46"/>
      <c r="D16" s="48"/>
      <c r="E16" s="46">
        <f t="shared" si="0"/>
        <v>0</v>
      </c>
      <c r="F16" s="48"/>
      <c r="G16" s="46">
        <f t="shared" si="1"/>
        <v>0</v>
      </c>
      <c r="H16" s="48">
        <f t="shared" si="2"/>
        <v>0</v>
      </c>
      <c r="I16" s="46">
        <f t="shared" si="3"/>
        <v>0</v>
      </c>
    </row>
    <row r="17" spans="1:10" x14ac:dyDescent="0.2">
      <c r="B17" s="46"/>
      <c r="D17" s="48"/>
      <c r="E17" s="46">
        <f t="shared" si="0"/>
        <v>0</v>
      </c>
      <c r="F17" s="48"/>
      <c r="G17" s="46">
        <f t="shared" si="1"/>
        <v>0</v>
      </c>
      <c r="H17" s="48">
        <f t="shared" si="2"/>
        <v>0</v>
      </c>
      <c r="I17" s="46">
        <f t="shared" si="3"/>
        <v>0</v>
      </c>
    </row>
    <row r="18" spans="1:10" x14ac:dyDescent="0.2">
      <c r="B18" s="46"/>
      <c r="D18" s="48"/>
      <c r="E18" s="46">
        <f t="shared" si="0"/>
        <v>0</v>
      </c>
      <c r="F18" s="48"/>
      <c r="G18" s="46">
        <f t="shared" si="1"/>
        <v>0</v>
      </c>
      <c r="H18" s="48">
        <f t="shared" si="2"/>
        <v>0</v>
      </c>
      <c r="I18" s="46">
        <f t="shared" si="3"/>
        <v>0</v>
      </c>
    </row>
    <row r="19" spans="1:10" x14ac:dyDescent="0.2">
      <c r="B19" s="46"/>
      <c r="D19" s="48"/>
      <c r="E19" s="46">
        <f t="shared" si="0"/>
        <v>0</v>
      </c>
      <c r="F19" s="48"/>
      <c r="G19" s="46">
        <f t="shared" si="1"/>
        <v>0</v>
      </c>
      <c r="H19" s="48">
        <f t="shared" si="2"/>
        <v>0</v>
      </c>
      <c r="I19" s="46">
        <f t="shared" si="3"/>
        <v>0</v>
      </c>
    </row>
    <row r="20" spans="1:10" x14ac:dyDescent="0.2">
      <c r="B20" s="46"/>
      <c r="D20" s="48"/>
      <c r="E20" s="46">
        <f t="shared" si="0"/>
        <v>0</v>
      </c>
      <c r="F20" s="48"/>
      <c r="G20" s="46">
        <f t="shared" si="1"/>
        <v>0</v>
      </c>
      <c r="H20" s="48">
        <f t="shared" si="2"/>
        <v>0</v>
      </c>
      <c r="I20" s="46">
        <f t="shared" si="3"/>
        <v>0</v>
      </c>
    </row>
    <row r="21" spans="1:10" x14ac:dyDescent="0.2">
      <c r="B21" s="46"/>
      <c r="D21" s="48"/>
      <c r="E21" s="46">
        <f t="shared" si="0"/>
        <v>0</v>
      </c>
      <c r="F21" s="48"/>
      <c r="G21" s="46">
        <f t="shared" si="1"/>
        <v>0</v>
      </c>
      <c r="H21" s="48">
        <f t="shared" si="2"/>
        <v>0</v>
      </c>
      <c r="I21" s="46">
        <f t="shared" si="3"/>
        <v>0</v>
      </c>
    </row>
    <row r="22" spans="1:10" x14ac:dyDescent="0.2">
      <c r="B22" s="46"/>
      <c r="D22" s="48"/>
      <c r="E22" s="46">
        <f t="shared" si="0"/>
        <v>0</v>
      </c>
      <c r="F22" s="48"/>
      <c r="G22" s="46">
        <f t="shared" si="1"/>
        <v>0</v>
      </c>
      <c r="H22" s="48">
        <f t="shared" si="2"/>
        <v>0</v>
      </c>
      <c r="I22" s="46">
        <f t="shared" si="3"/>
        <v>0</v>
      </c>
    </row>
    <row r="23" spans="1:10" x14ac:dyDescent="0.2">
      <c r="B23" s="46"/>
      <c r="D23" s="48"/>
      <c r="E23" s="46">
        <f t="shared" si="0"/>
        <v>0</v>
      </c>
      <c r="F23" s="48"/>
      <c r="G23" s="46">
        <f t="shared" si="1"/>
        <v>0</v>
      </c>
      <c r="H23" s="48">
        <f t="shared" si="2"/>
        <v>0</v>
      </c>
      <c r="I23" s="46">
        <f t="shared" si="3"/>
        <v>0</v>
      </c>
    </row>
    <row r="24" spans="1:10" x14ac:dyDescent="0.2">
      <c r="B24" s="46"/>
      <c r="D24" s="48"/>
      <c r="E24" s="46">
        <f t="shared" si="0"/>
        <v>0</v>
      </c>
      <c r="F24" s="48"/>
      <c r="G24" s="46">
        <f t="shared" si="1"/>
        <v>0</v>
      </c>
      <c r="H24" s="48">
        <f t="shared" si="2"/>
        <v>0</v>
      </c>
      <c r="I24" s="46">
        <f t="shared" si="3"/>
        <v>0</v>
      </c>
    </row>
    <row r="25" spans="1:10" x14ac:dyDescent="0.2">
      <c r="B25" s="46"/>
      <c r="D25" s="48"/>
      <c r="E25" s="46">
        <f t="shared" si="0"/>
        <v>0</v>
      </c>
      <c r="F25" s="48"/>
      <c r="G25" s="46">
        <f t="shared" si="1"/>
        <v>0</v>
      </c>
      <c r="H25" s="48">
        <f t="shared" si="2"/>
        <v>0</v>
      </c>
      <c r="I25" s="46">
        <f t="shared" si="3"/>
        <v>0</v>
      </c>
    </row>
    <row r="26" spans="1:10" x14ac:dyDescent="0.2">
      <c r="B26" s="46"/>
      <c r="D26" s="48"/>
      <c r="E26" s="46">
        <f>B26*D26</f>
        <v>0</v>
      </c>
      <c r="F26" s="48"/>
      <c r="G26" s="46">
        <f>B26*F26</f>
        <v>0</v>
      </c>
      <c r="H26" s="48">
        <f>D26+F26</f>
        <v>0</v>
      </c>
      <c r="I26" s="46">
        <f>SUM(E26,G26)</f>
        <v>0</v>
      </c>
    </row>
    <row r="27" spans="1:10" s="84" customFormat="1" x14ac:dyDescent="0.2">
      <c r="A27" s="84" t="s">
        <v>1</v>
      </c>
      <c r="B27" s="85"/>
      <c r="C27" s="86"/>
      <c r="D27" s="87"/>
      <c r="E27" s="88">
        <f>SUM(E1:E26)</f>
        <v>0</v>
      </c>
      <c r="F27" s="89"/>
      <c r="G27" s="88">
        <f>SUM(G1:G26)</f>
        <v>0</v>
      </c>
      <c r="H27" s="89"/>
      <c r="I27" s="88">
        <f>SUM(I1:I26)</f>
        <v>0</v>
      </c>
      <c r="J27" s="91"/>
    </row>
    <row r="28" spans="1:10" x14ac:dyDescent="0.2">
      <c r="B28" s="46"/>
      <c r="D28" s="48"/>
      <c r="E28" s="46"/>
      <c r="F28" s="48"/>
      <c r="G28" s="46"/>
      <c r="H28" s="48"/>
      <c r="I28" s="46"/>
    </row>
    <row r="29" spans="1:10" x14ac:dyDescent="0.2">
      <c r="A29" s="40" t="s">
        <v>47</v>
      </c>
      <c r="B29" s="49">
        <f>'Notes-GFA'!$C$14</f>
        <v>0</v>
      </c>
      <c r="D29" s="48"/>
      <c r="E29" s="46"/>
      <c r="F29" s="48"/>
      <c r="G29" s="46">
        <f>G27*B29</f>
        <v>0</v>
      </c>
      <c r="H29" s="48"/>
      <c r="I29" s="46">
        <f>G29</f>
        <v>0</v>
      </c>
    </row>
    <row r="30" spans="1:10" x14ac:dyDescent="0.2">
      <c r="B30" s="46"/>
      <c r="D30" s="48"/>
      <c r="E30" s="46">
        <f t="shared" si="0"/>
        <v>0</v>
      </c>
      <c r="F30" s="48"/>
      <c r="G30" s="46">
        <f t="shared" si="1"/>
        <v>0</v>
      </c>
      <c r="H30" s="48">
        <f t="shared" si="2"/>
        <v>0</v>
      </c>
      <c r="I30" s="46">
        <f t="shared" si="3"/>
        <v>0</v>
      </c>
    </row>
    <row r="31" spans="1:10" x14ac:dyDescent="0.2">
      <c r="B31" s="46"/>
      <c r="D31" s="48"/>
      <c r="E31" s="46">
        <f t="shared" si="0"/>
        <v>0</v>
      </c>
      <c r="F31" s="48"/>
      <c r="G31" s="46">
        <f t="shared" si="1"/>
        <v>0</v>
      </c>
      <c r="H31" s="48">
        <f t="shared" si="2"/>
        <v>0</v>
      </c>
      <c r="I31" s="46">
        <f t="shared" si="3"/>
        <v>0</v>
      </c>
    </row>
    <row r="32" spans="1:10" x14ac:dyDescent="0.2">
      <c r="B32" s="46"/>
      <c r="D32" s="48"/>
      <c r="E32" s="46">
        <f t="shared" si="0"/>
        <v>0</v>
      </c>
      <c r="F32" s="48"/>
      <c r="G32" s="46">
        <f t="shared" si="1"/>
        <v>0</v>
      </c>
      <c r="H32" s="48">
        <f t="shared" si="2"/>
        <v>0</v>
      </c>
      <c r="I32" s="46">
        <f t="shared" si="3"/>
        <v>0</v>
      </c>
    </row>
    <row r="33" spans="1:10" x14ac:dyDescent="0.2">
      <c r="B33" s="46"/>
      <c r="D33" s="48"/>
      <c r="E33" s="46">
        <f t="shared" si="0"/>
        <v>0</v>
      </c>
      <c r="F33" s="48"/>
      <c r="G33" s="46">
        <f t="shared" si="1"/>
        <v>0</v>
      </c>
      <c r="H33" s="48">
        <f t="shared" si="2"/>
        <v>0</v>
      </c>
      <c r="I33" s="46">
        <f t="shared" si="3"/>
        <v>0</v>
      </c>
    </row>
    <row r="34" spans="1:10" x14ac:dyDescent="0.2">
      <c r="B34" s="46"/>
      <c r="D34" s="48"/>
      <c r="E34" s="46">
        <f t="shared" si="0"/>
        <v>0</v>
      </c>
      <c r="F34" s="48"/>
      <c r="G34" s="46">
        <f t="shared" si="1"/>
        <v>0</v>
      </c>
      <c r="H34" s="48">
        <f t="shared" si="2"/>
        <v>0</v>
      </c>
      <c r="I34" s="46">
        <f t="shared" si="3"/>
        <v>0</v>
      </c>
    </row>
    <row r="35" spans="1:10" x14ac:dyDescent="0.2">
      <c r="B35" s="46"/>
      <c r="D35" s="48"/>
      <c r="E35" s="46">
        <f t="shared" si="0"/>
        <v>0</v>
      </c>
      <c r="F35" s="48"/>
      <c r="G35" s="46">
        <f t="shared" si="1"/>
        <v>0</v>
      </c>
      <c r="H35" s="48">
        <f t="shared" si="2"/>
        <v>0</v>
      </c>
      <c r="I35" s="46">
        <f t="shared" si="3"/>
        <v>0</v>
      </c>
    </row>
    <row r="36" spans="1:10" ht="13.5" thickBot="1" x14ac:dyDescent="0.25">
      <c r="A36" s="23" t="s">
        <v>7</v>
      </c>
      <c r="B36" s="50"/>
      <c r="C36" s="24"/>
      <c r="D36" s="51"/>
      <c r="E36" s="47">
        <f>SUM(E27:E35)</f>
        <v>0</v>
      </c>
      <c r="F36" s="51"/>
      <c r="G36" s="47">
        <f>SUM(G27:G35)</f>
        <v>0</v>
      </c>
      <c r="H36" s="51"/>
      <c r="I36" s="47">
        <f>SUM(I27:I35)</f>
        <v>0</v>
      </c>
      <c r="J36" s="92"/>
    </row>
    <row r="37" spans="1:10" ht="13.5" thickTop="1" x14ac:dyDescent="0.2"/>
  </sheetData>
  <phoneticPr fontId="0" type="noConversion"/>
  <pageMargins left="0.75" right="0.55000000000000004" top="1.75" bottom="0.5" header="0.5" footer="0.5"/>
  <pageSetup orientation="landscape" r:id="rId1"/>
  <headerFooter alignWithMargins="0">
    <oddHeader>&amp;LPROJECT NAME
PROJECT LOCATION
______ DESIGN SUBMITTAL CONSTRUCTION COST ESTIMATE
&amp;8HMS Project No.:  &amp;RPAGE &amp;P
DATE:  &amp;D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79998168889431442"/>
  </sheetPr>
  <dimension ref="A1:J37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224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787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281">
        <f>B6*F6</f>
        <v>0</v>
      </c>
      <c r="H6" s="48">
        <f>D6+F6</f>
        <v>0</v>
      </c>
      <c r="I6" s="46">
        <f>SUM(E6,G6)</f>
        <v>0</v>
      </c>
    </row>
    <row r="7" spans="1:10" customFormat="1" x14ac:dyDescent="0.2">
      <c r="A7" t="s">
        <v>788</v>
      </c>
      <c r="B7" s="228"/>
      <c r="C7" s="282"/>
      <c r="D7" s="281"/>
      <c r="E7" s="46">
        <f t="shared" ref="E7:E25" si="0">B7*D7</f>
        <v>0</v>
      </c>
      <c r="F7" s="283"/>
      <c r="G7" s="281">
        <f t="shared" ref="G7:G25" si="1">B7*F7</f>
        <v>0</v>
      </c>
      <c r="H7" s="284"/>
      <c r="I7" s="228"/>
    </row>
    <row r="8" spans="1:10" customFormat="1" x14ac:dyDescent="0.2">
      <c r="A8" t="s">
        <v>789</v>
      </c>
      <c r="B8" s="324">
        <v>3.44</v>
      </c>
      <c r="C8" s="282" t="s">
        <v>790</v>
      </c>
      <c r="D8" s="281">
        <v>2805</v>
      </c>
      <c r="E8" s="46">
        <f t="shared" si="0"/>
        <v>9649</v>
      </c>
      <c r="F8" s="343">
        <v>48</v>
      </c>
      <c r="G8" s="281">
        <f t="shared" si="1"/>
        <v>165.12</v>
      </c>
      <c r="H8" s="284"/>
      <c r="I8" s="228"/>
    </row>
    <row r="9" spans="1:10" x14ac:dyDescent="0.2">
      <c r="D9" s="344"/>
      <c r="E9" s="46">
        <f t="shared" si="0"/>
        <v>0</v>
      </c>
      <c r="F9" s="345"/>
      <c r="G9" s="281">
        <f t="shared" si="1"/>
        <v>0</v>
      </c>
      <c r="H9" s="82">
        <f>D9+F9</f>
        <v>0</v>
      </c>
      <c r="I9" s="81">
        <f>SUM(E9,G9)</f>
        <v>0</v>
      </c>
    </row>
    <row r="10" spans="1:10" x14ac:dyDescent="0.2">
      <c r="A10" s="40" t="s">
        <v>791</v>
      </c>
      <c r="B10" s="324">
        <v>3.44</v>
      </c>
      <c r="C10" s="41" t="s">
        <v>790</v>
      </c>
      <c r="D10" s="344">
        <v>1000</v>
      </c>
      <c r="E10" s="46">
        <f t="shared" si="0"/>
        <v>3440</v>
      </c>
      <c r="F10" s="345">
        <v>76.349999999999994</v>
      </c>
      <c r="G10" s="281">
        <f t="shared" si="1"/>
        <v>262.64</v>
      </c>
    </row>
    <row r="11" spans="1:10" x14ac:dyDescent="0.2">
      <c r="B11" s="324"/>
      <c r="D11" s="344"/>
      <c r="E11" s="46">
        <f t="shared" si="0"/>
        <v>0</v>
      </c>
      <c r="F11" s="345"/>
      <c r="G11" s="281">
        <f t="shared" si="1"/>
        <v>0</v>
      </c>
    </row>
    <row r="12" spans="1:10" x14ac:dyDescent="0.2">
      <c r="A12" s="40" t="s">
        <v>799</v>
      </c>
      <c r="B12" s="93"/>
      <c r="D12" s="344"/>
      <c r="E12" s="46">
        <f t="shared" si="0"/>
        <v>0</v>
      </c>
      <c r="F12" s="345"/>
      <c r="G12" s="281">
        <f t="shared" si="1"/>
        <v>0</v>
      </c>
    </row>
    <row r="13" spans="1:10" x14ac:dyDescent="0.2">
      <c r="A13" s="40" t="s">
        <v>800</v>
      </c>
      <c r="B13" s="81">
        <v>1</v>
      </c>
      <c r="C13" s="41" t="s">
        <v>288</v>
      </c>
      <c r="D13" s="344">
        <v>20000</v>
      </c>
      <c r="E13" s="46">
        <f t="shared" si="0"/>
        <v>20000</v>
      </c>
      <c r="F13" s="345">
        <v>240</v>
      </c>
      <c r="G13" s="281">
        <f t="shared" si="1"/>
        <v>240</v>
      </c>
    </row>
    <row r="14" spans="1:10" x14ac:dyDescent="0.2">
      <c r="D14" s="344"/>
      <c r="E14" s="46">
        <f t="shared" si="0"/>
        <v>0</v>
      </c>
      <c r="F14" s="345"/>
      <c r="G14" s="281">
        <f t="shared" si="1"/>
        <v>0</v>
      </c>
    </row>
    <row r="15" spans="1:10" x14ac:dyDescent="0.2">
      <c r="A15" s="40" t="s">
        <v>792</v>
      </c>
      <c r="B15" s="81">
        <v>12</v>
      </c>
      <c r="C15" s="41" t="s">
        <v>793</v>
      </c>
      <c r="D15" s="344">
        <v>1295</v>
      </c>
      <c r="E15" s="46">
        <f t="shared" si="0"/>
        <v>15540</v>
      </c>
      <c r="F15" s="345">
        <v>10</v>
      </c>
      <c r="G15" s="281">
        <f t="shared" si="1"/>
        <v>120</v>
      </c>
    </row>
    <row r="16" spans="1:10" x14ac:dyDescent="0.2">
      <c r="D16" s="344"/>
      <c r="E16" s="46">
        <f t="shared" si="0"/>
        <v>0</v>
      </c>
      <c r="F16" s="345"/>
      <c r="G16" s="281">
        <f t="shared" si="1"/>
        <v>0</v>
      </c>
    </row>
    <row r="17" spans="1:9" x14ac:dyDescent="0.2">
      <c r="A17" s="40" t="s">
        <v>794</v>
      </c>
      <c r="B17" s="81">
        <v>16660</v>
      </c>
      <c r="C17" s="41" t="s">
        <v>232</v>
      </c>
      <c r="D17" s="344">
        <v>15</v>
      </c>
      <c r="E17" s="46">
        <f t="shared" si="0"/>
        <v>249900</v>
      </c>
      <c r="F17" s="345">
        <v>0.105</v>
      </c>
      <c r="G17" s="281">
        <f t="shared" si="1"/>
        <v>1749.3</v>
      </c>
    </row>
    <row r="18" spans="1:9" x14ac:dyDescent="0.2">
      <c r="D18" s="344"/>
      <c r="E18" s="46">
        <f t="shared" si="0"/>
        <v>0</v>
      </c>
      <c r="F18" s="345"/>
      <c r="G18" s="281">
        <f t="shared" si="1"/>
        <v>0</v>
      </c>
    </row>
    <row r="19" spans="1:9" x14ac:dyDescent="0.2">
      <c r="A19" s="40" t="s">
        <v>795</v>
      </c>
      <c r="B19" s="81">
        <v>2300</v>
      </c>
      <c r="C19" s="41" t="s">
        <v>374</v>
      </c>
      <c r="D19" s="344">
        <v>1.95</v>
      </c>
      <c r="E19" s="46">
        <f t="shared" si="0"/>
        <v>4485</v>
      </c>
      <c r="F19" s="345">
        <v>1.6E-2</v>
      </c>
      <c r="G19" s="281">
        <f t="shared" si="1"/>
        <v>36.799999999999997</v>
      </c>
    </row>
    <row r="20" spans="1:9" x14ac:dyDescent="0.2">
      <c r="D20" s="344"/>
      <c r="E20" s="46">
        <f t="shared" si="0"/>
        <v>0</v>
      </c>
      <c r="F20" s="345"/>
      <c r="G20" s="281">
        <f t="shared" si="1"/>
        <v>0</v>
      </c>
    </row>
    <row r="21" spans="1:9" x14ac:dyDescent="0.2">
      <c r="A21" t="s">
        <v>796</v>
      </c>
      <c r="B21" s="81">
        <v>22200</v>
      </c>
      <c r="C21" s="41" t="s">
        <v>232</v>
      </c>
      <c r="D21" s="344">
        <v>24.46</v>
      </c>
      <c r="E21" s="46">
        <f t="shared" si="0"/>
        <v>543012</v>
      </c>
      <c r="F21" s="345">
        <v>0.105</v>
      </c>
      <c r="G21" s="281">
        <f t="shared" si="1"/>
        <v>2331</v>
      </c>
    </row>
    <row r="22" spans="1:9" x14ac:dyDescent="0.2">
      <c r="D22" s="344"/>
      <c r="E22" s="46">
        <f t="shared" si="0"/>
        <v>0</v>
      </c>
      <c r="F22" s="345"/>
      <c r="G22" s="281">
        <f t="shared" si="1"/>
        <v>0</v>
      </c>
    </row>
    <row r="23" spans="1:9" customFormat="1" x14ac:dyDescent="0.2">
      <c r="A23" t="s">
        <v>797</v>
      </c>
      <c r="B23" s="81">
        <v>1</v>
      </c>
      <c r="C23" s="282" t="s">
        <v>288</v>
      </c>
      <c r="D23" s="281">
        <v>2055</v>
      </c>
      <c r="E23" s="46">
        <f t="shared" si="0"/>
        <v>2055</v>
      </c>
      <c r="F23" s="343">
        <v>100</v>
      </c>
      <c r="G23" s="281">
        <f t="shared" si="1"/>
        <v>100</v>
      </c>
      <c r="H23" s="284"/>
      <c r="I23" s="228"/>
    </row>
    <row r="24" spans="1:9" customFormat="1" x14ac:dyDescent="0.2">
      <c r="B24" s="81"/>
      <c r="C24" s="282"/>
      <c r="D24" s="281"/>
      <c r="E24" s="46">
        <f t="shared" si="0"/>
        <v>0</v>
      </c>
      <c r="F24" s="343"/>
      <c r="G24" s="281">
        <f t="shared" si="1"/>
        <v>0</v>
      </c>
      <c r="H24" s="284"/>
      <c r="I24" s="228"/>
    </row>
    <row r="25" spans="1:9" customFormat="1" x14ac:dyDescent="0.2">
      <c r="A25" t="s">
        <v>798</v>
      </c>
      <c r="B25" s="81">
        <v>20</v>
      </c>
      <c r="C25" s="282" t="s">
        <v>277</v>
      </c>
      <c r="D25" s="281">
        <v>225</v>
      </c>
      <c r="E25" s="46">
        <f t="shared" si="0"/>
        <v>4500</v>
      </c>
      <c r="F25" s="343">
        <v>0</v>
      </c>
      <c r="G25" s="281">
        <f t="shared" si="1"/>
        <v>0</v>
      </c>
      <c r="H25" s="284"/>
      <c r="I25" s="228"/>
    </row>
    <row r="26" spans="1:9" x14ac:dyDescent="0.2">
      <c r="B26" s="46"/>
      <c r="D26" s="48"/>
      <c r="E26" s="46">
        <f t="shared" ref="E26:E27" si="2">B26*D26</f>
        <v>0</v>
      </c>
      <c r="F26" s="48"/>
      <c r="G26" s="285">
        <f t="shared" ref="G26" si="3">B26*F26</f>
        <v>0</v>
      </c>
      <c r="H26" s="48">
        <f t="shared" ref="H26" si="4">D26+F26</f>
        <v>0</v>
      </c>
      <c r="I26" s="46">
        <f t="shared" ref="I26" si="5">SUM(E26,G26)</f>
        <v>0</v>
      </c>
    </row>
    <row r="27" spans="1:9" s="298" customFormat="1" x14ac:dyDescent="0.2">
      <c r="A27" s="298" t="s">
        <v>265</v>
      </c>
      <c r="B27" s="299"/>
      <c r="C27" s="300"/>
      <c r="D27" s="301"/>
      <c r="E27" s="302">
        <f t="shared" si="2"/>
        <v>0</v>
      </c>
      <c r="F27" s="303"/>
      <c r="G27" s="304">
        <f>SUM(G1:G26)</f>
        <v>5004.8599999999997</v>
      </c>
      <c r="H27" s="305" t="s">
        <v>241</v>
      </c>
      <c r="I27" s="299"/>
    </row>
    <row r="28" spans="1:9" x14ac:dyDescent="0.2">
      <c r="B28" s="46"/>
      <c r="D28" s="48"/>
      <c r="E28" s="46"/>
      <c r="F28" s="48"/>
      <c r="G28" s="46"/>
      <c r="H28" s="48"/>
      <c r="I28" s="46"/>
    </row>
    <row r="29" spans="1:9" x14ac:dyDescent="0.2">
      <c r="A29" s="40" t="s">
        <v>242</v>
      </c>
      <c r="B29" s="46"/>
      <c r="D29" s="48"/>
      <c r="E29" s="46"/>
      <c r="F29" s="48"/>
      <c r="G29" s="296">
        <f>'Labor Rates'!M23</f>
        <v>90.49</v>
      </c>
      <c r="H29" s="297" t="s">
        <v>254</v>
      </c>
      <c r="I29" s="46"/>
    </row>
    <row r="30" spans="1:9" x14ac:dyDescent="0.2">
      <c r="B30" s="46"/>
      <c r="D30" s="48"/>
      <c r="E30" s="46"/>
      <c r="F30" s="48"/>
      <c r="G30" s="46"/>
      <c r="H30" s="48"/>
      <c r="I30" s="46"/>
    </row>
    <row r="31" spans="1:9" x14ac:dyDescent="0.2">
      <c r="B31" s="46"/>
      <c r="D31" s="48"/>
      <c r="E31" s="46"/>
      <c r="F31" s="48"/>
      <c r="G31" s="46"/>
      <c r="H31" s="48"/>
      <c r="I31" s="46"/>
    </row>
    <row r="32" spans="1:9" x14ac:dyDescent="0.2">
      <c r="B32" s="46"/>
      <c r="D32" s="48"/>
      <c r="E32" s="46">
        <f t="shared" ref="E32:E35" si="6">B32*D32</f>
        <v>0</v>
      </c>
      <c r="F32" s="48"/>
      <c r="G32" s="46">
        <f t="shared" ref="G32:G35" si="7">B32*F32</f>
        <v>0</v>
      </c>
      <c r="H32" s="48">
        <f t="shared" ref="H32:H35" si="8">D32+F32</f>
        <v>0</v>
      </c>
      <c r="I32" s="46">
        <f t="shared" ref="I32:I35" si="9">SUM(E32,G32)</f>
        <v>0</v>
      </c>
    </row>
    <row r="33" spans="1:10" x14ac:dyDescent="0.2">
      <c r="B33" s="46"/>
      <c r="D33" s="48"/>
      <c r="E33" s="46">
        <f t="shared" si="6"/>
        <v>0</v>
      </c>
      <c r="F33" s="48"/>
      <c r="G33" s="46">
        <f t="shared" si="7"/>
        <v>0</v>
      </c>
      <c r="H33" s="48">
        <f t="shared" si="8"/>
        <v>0</v>
      </c>
      <c r="I33" s="46">
        <f t="shared" si="9"/>
        <v>0</v>
      </c>
    </row>
    <row r="34" spans="1:10" x14ac:dyDescent="0.2">
      <c r="B34" s="46"/>
      <c r="D34" s="48"/>
      <c r="E34" s="46">
        <f t="shared" si="6"/>
        <v>0</v>
      </c>
      <c r="F34" s="48"/>
      <c r="G34" s="46">
        <f t="shared" si="7"/>
        <v>0</v>
      </c>
      <c r="H34" s="48">
        <f t="shared" si="8"/>
        <v>0</v>
      </c>
      <c r="I34" s="46">
        <f t="shared" si="9"/>
        <v>0</v>
      </c>
    </row>
    <row r="35" spans="1:10" x14ac:dyDescent="0.2">
      <c r="B35" s="46"/>
      <c r="D35" s="48"/>
      <c r="E35" s="46">
        <f t="shared" si="6"/>
        <v>0</v>
      </c>
      <c r="F35" s="48"/>
      <c r="G35" s="46">
        <f t="shared" si="7"/>
        <v>0</v>
      </c>
      <c r="H35" s="48">
        <f t="shared" si="8"/>
        <v>0</v>
      </c>
      <c r="I35" s="46">
        <f t="shared" si="9"/>
        <v>0</v>
      </c>
    </row>
    <row r="36" spans="1:10" ht="13.5" thickBot="1" x14ac:dyDescent="0.25">
      <c r="A36" s="23" t="s">
        <v>7</v>
      </c>
      <c r="B36" s="346">
        <v>3.44</v>
      </c>
      <c r="C36" s="24" t="s">
        <v>790</v>
      </c>
      <c r="D36" s="51"/>
      <c r="E36" s="47">
        <f>SUM(E1:E35)</f>
        <v>852581</v>
      </c>
      <c r="F36" s="51"/>
      <c r="G36" s="47">
        <f>G27*G29</f>
        <v>452890</v>
      </c>
      <c r="H36" s="51"/>
      <c r="I36" s="47">
        <f>E36+G36</f>
        <v>1305471</v>
      </c>
      <c r="J36" s="80"/>
    </row>
    <row r="37" spans="1:10" ht="13.5" thickTop="1" x14ac:dyDescent="0.2"/>
  </sheetData>
  <phoneticPr fontId="0" type="noConversion"/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0.79998168889431442"/>
  </sheetPr>
  <dimension ref="A1:J99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224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45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x14ac:dyDescent="0.2">
      <c r="A7" s="1" t="s">
        <v>801</v>
      </c>
      <c r="B7" s="46"/>
      <c r="D7" s="48"/>
      <c r="E7" s="46">
        <f t="shared" ref="E7:E70" si="0">B7*D7</f>
        <v>0</v>
      </c>
      <c r="F7" s="48"/>
      <c r="G7" s="46">
        <f t="shared" ref="G7:G97" si="1">B7*F7</f>
        <v>0</v>
      </c>
      <c r="H7" s="48">
        <f t="shared" ref="H7:H97" si="2">D7+F7</f>
        <v>0</v>
      </c>
      <c r="I7" s="46">
        <f t="shared" ref="I7:I97" si="3">SUM(E7,G7)</f>
        <v>0</v>
      </c>
    </row>
    <row r="8" spans="1:10" x14ac:dyDescent="0.2">
      <c r="B8" s="46"/>
      <c r="D8" s="48"/>
      <c r="E8" s="46">
        <f t="shared" si="0"/>
        <v>0</v>
      </c>
      <c r="F8" s="48"/>
      <c r="G8" s="46">
        <f t="shared" si="1"/>
        <v>0</v>
      </c>
      <c r="H8" s="48">
        <f t="shared" si="2"/>
        <v>0</v>
      </c>
      <c r="I8" s="46">
        <f t="shared" si="3"/>
        <v>0</v>
      </c>
    </row>
    <row r="9" spans="1:10" customFormat="1" x14ac:dyDescent="0.2">
      <c r="A9" t="s">
        <v>796</v>
      </c>
      <c r="B9" s="81">
        <v>756</v>
      </c>
      <c r="C9" s="282" t="s">
        <v>232</v>
      </c>
      <c r="D9" s="281">
        <v>24.46</v>
      </c>
      <c r="E9" s="46">
        <f t="shared" si="0"/>
        <v>18492</v>
      </c>
      <c r="F9" s="343">
        <v>0.105</v>
      </c>
      <c r="G9" s="281">
        <f t="shared" si="1"/>
        <v>79.38</v>
      </c>
      <c r="H9" s="284"/>
      <c r="I9" s="228"/>
    </row>
    <row r="10" spans="1:10" customFormat="1" x14ac:dyDescent="0.2">
      <c r="B10" s="81"/>
      <c r="C10" s="282"/>
      <c r="D10" s="281"/>
      <c r="E10" s="46">
        <f t="shared" si="0"/>
        <v>0</v>
      </c>
      <c r="F10" s="343"/>
      <c r="G10" s="281">
        <f t="shared" si="1"/>
        <v>0</v>
      </c>
      <c r="H10" s="284"/>
      <c r="I10" s="228"/>
    </row>
    <row r="11" spans="1:10" customFormat="1" x14ac:dyDescent="0.2">
      <c r="A11" t="s">
        <v>802</v>
      </c>
      <c r="B11" s="81">
        <v>117</v>
      </c>
      <c r="C11" s="282" t="s">
        <v>232</v>
      </c>
      <c r="D11" s="281">
        <v>39.630000000000003</v>
      </c>
      <c r="E11" s="46">
        <f t="shared" si="0"/>
        <v>4637</v>
      </c>
      <c r="F11" s="343">
        <v>0.125</v>
      </c>
      <c r="G11" s="281">
        <f t="shared" si="1"/>
        <v>14.63</v>
      </c>
      <c r="H11" s="284"/>
      <c r="I11" s="228"/>
    </row>
    <row r="12" spans="1:10" customFormat="1" x14ac:dyDescent="0.2">
      <c r="B12" s="81"/>
      <c r="C12" s="282"/>
      <c r="D12" s="281"/>
      <c r="E12" s="46">
        <f t="shared" si="0"/>
        <v>0</v>
      </c>
      <c r="F12" s="343"/>
      <c r="G12" s="281">
        <f t="shared" si="1"/>
        <v>0</v>
      </c>
      <c r="H12" s="284"/>
      <c r="I12" s="228"/>
    </row>
    <row r="13" spans="1:10" customFormat="1" x14ac:dyDescent="0.2">
      <c r="A13" t="s">
        <v>803</v>
      </c>
      <c r="B13" s="81">
        <v>8400</v>
      </c>
      <c r="C13" s="282" t="s">
        <v>52</v>
      </c>
      <c r="D13" s="281">
        <v>1.9</v>
      </c>
      <c r="E13" s="46">
        <f t="shared" si="0"/>
        <v>15960</v>
      </c>
      <c r="F13" s="343">
        <v>1.6E-2</v>
      </c>
      <c r="G13" s="281">
        <f t="shared" si="1"/>
        <v>134.4</v>
      </c>
      <c r="H13" s="284"/>
      <c r="I13" s="228"/>
    </row>
    <row r="14" spans="1:10" customFormat="1" x14ac:dyDescent="0.2">
      <c r="B14" s="81"/>
      <c r="C14" s="282"/>
      <c r="D14" s="281"/>
      <c r="E14" s="46">
        <f t="shared" si="0"/>
        <v>0</v>
      </c>
      <c r="F14" s="343"/>
      <c r="G14" s="281">
        <f t="shared" si="1"/>
        <v>0</v>
      </c>
      <c r="H14" s="284"/>
      <c r="I14" s="228"/>
    </row>
    <row r="15" spans="1:10" customFormat="1" x14ac:dyDescent="0.2">
      <c r="A15" t="s">
        <v>804</v>
      </c>
      <c r="B15" s="81">
        <v>100</v>
      </c>
      <c r="C15" s="282" t="s">
        <v>236</v>
      </c>
      <c r="D15" s="281">
        <v>2.5</v>
      </c>
      <c r="E15" s="46">
        <f t="shared" si="0"/>
        <v>250</v>
      </c>
      <c r="F15" s="343">
        <v>4.5999999999999999E-2</v>
      </c>
      <c r="G15" s="281">
        <f t="shared" si="1"/>
        <v>4.5999999999999996</v>
      </c>
      <c r="H15" s="284"/>
      <c r="I15" s="228"/>
    </row>
    <row r="16" spans="1:10" x14ac:dyDescent="0.2">
      <c r="B16" s="46"/>
      <c r="D16" s="48"/>
      <c r="E16" s="46">
        <f t="shared" si="0"/>
        <v>0</v>
      </c>
      <c r="F16" s="48"/>
      <c r="G16" s="281">
        <f t="shared" si="1"/>
        <v>0</v>
      </c>
      <c r="H16" s="48">
        <f t="shared" si="2"/>
        <v>0</v>
      </c>
      <c r="I16" s="46">
        <f t="shared" si="3"/>
        <v>0</v>
      </c>
    </row>
    <row r="17" spans="1:9" customFormat="1" x14ac:dyDescent="0.2">
      <c r="A17" t="s">
        <v>805</v>
      </c>
      <c r="B17" s="81">
        <v>300</v>
      </c>
      <c r="C17" s="282" t="s">
        <v>236</v>
      </c>
      <c r="D17" s="281">
        <v>0.95</v>
      </c>
      <c r="E17" s="46">
        <f t="shared" si="0"/>
        <v>285</v>
      </c>
      <c r="F17" s="343">
        <v>1.7999999999999999E-2</v>
      </c>
      <c r="G17" s="281">
        <f t="shared" si="1"/>
        <v>5.4</v>
      </c>
      <c r="H17" s="284"/>
      <c r="I17" s="228"/>
    </row>
    <row r="18" spans="1:9" customFormat="1" x14ac:dyDescent="0.2">
      <c r="B18" s="81"/>
      <c r="C18" s="282"/>
      <c r="D18" s="281"/>
      <c r="E18" s="46">
        <f t="shared" si="0"/>
        <v>0</v>
      </c>
      <c r="F18" s="343"/>
      <c r="G18" s="281">
        <f t="shared" si="1"/>
        <v>0</v>
      </c>
      <c r="H18" s="284"/>
      <c r="I18" s="228"/>
    </row>
    <row r="19" spans="1:9" customFormat="1" x14ac:dyDescent="0.2">
      <c r="A19" t="s">
        <v>806</v>
      </c>
      <c r="B19" s="81">
        <v>40</v>
      </c>
      <c r="C19" s="282" t="s">
        <v>236</v>
      </c>
      <c r="D19" s="281">
        <v>57.6</v>
      </c>
      <c r="E19" s="46">
        <f t="shared" si="0"/>
        <v>2304</v>
      </c>
      <c r="F19" s="343">
        <v>0.28999999999999998</v>
      </c>
      <c r="G19" s="281">
        <f t="shared" si="1"/>
        <v>11.6</v>
      </c>
      <c r="H19" s="284"/>
      <c r="I19" s="228"/>
    </row>
    <row r="20" spans="1:9" customFormat="1" x14ac:dyDescent="0.2">
      <c r="B20" s="81"/>
      <c r="C20" s="282"/>
      <c r="D20" s="281"/>
      <c r="E20" s="46">
        <f t="shared" si="0"/>
        <v>0</v>
      </c>
      <c r="F20" s="343"/>
      <c r="G20" s="281">
        <f t="shared" si="1"/>
        <v>0</v>
      </c>
      <c r="H20" s="284"/>
      <c r="I20" s="228"/>
    </row>
    <row r="21" spans="1:9" customFormat="1" x14ac:dyDescent="0.2">
      <c r="A21" t="s">
        <v>807</v>
      </c>
      <c r="B21" s="81">
        <v>2</v>
      </c>
      <c r="C21" s="282" t="s">
        <v>277</v>
      </c>
      <c r="D21" s="281">
        <v>312</v>
      </c>
      <c r="E21" s="46">
        <f t="shared" si="0"/>
        <v>624</v>
      </c>
      <c r="F21" s="343">
        <v>4.37</v>
      </c>
      <c r="G21" s="281">
        <f t="shared" si="1"/>
        <v>8.74</v>
      </c>
      <c r="H21" s="284"/>
      <c r="I21" s="228"/>
    </row>
    <row r="22" spans="1:9" customFormat="1" x14ac:dyDescent="0.2">
      <c r="B22" s="81"/>
      <c r="C22" s="282"/>
      <c r="D22" s="281"/>
      <c r="E22" s="46">
        <f t="shared" si="0"/>
        <v>0</v>
      </c>
      <c r="F22" s="343"/>
      <c r="G22" s="281">
        <f t="shared" si="1"/>
        <v>0</v>
      </c>
      <c r="H22" s="284"/>
      <c r="I22" s="228"/>
    </row>
    <row r="23" spans="1:9" customFormat="1" x14ac:dyDescent="0.2">
      <c r="A23" t="s">
        <v>808</v>
      </c>
      <c r="B23" s="81">
        <v>1000</v>
      </c>
      <c r="C23" s="282" t="s">
        <v>236</v>
      </c>
      <c r="D23" s="281">
        <v>23</v>
      </c>
      <c r="E23" s="46">
        <f t="shared" si="0"/>
        <v>23000</v>
      </c>
      <c r="F23" s="343">
        <v>0.18</v>
      </c>
      <c r="G23" s="281">
        <f t="shared" si="1"/>
        <v>180</v>
      </c>
      <c r="H23" s="284"/>
      <c r="I23" s="228"/>
    </row>
    <row r="24" spans="1:9" x14ac:dyDescent="0.2">
      <c r="D24" s="344"/>
      <c r="E24" s="46">
        <f t="shared" si="0"/>
        <v>0</v>
      </c>
      <c r="F24" s="345"/>
      <c r="G24" s="281">
        <f t="shared" si="1"/>
        <v>0</v>
      </c>
      <c r="H24" s="82">
        <f>D24+F24</f>
        <v>0</v>
      </c>
      <c r="I24" s="81">
        <f>SUM(E24,G24)</f>
        <v>0</v>
      </c>
    </row>
    <row r="25" spans="1:9" customFormat="1" x14ac:dyDescent="0.2">
      <c r="A25" t="s">
        <v>809</v>
      </c>
      <c r="B25" s="81">
        <v>1800</v>
      </c>
      <c r="C25" s="282" t="s">
        <v>52</v>
      </c>
      <c r="D25" s="281">
        <v>6.51</v>
      </c>
      <c r="E25" s="46">
        <f t="shared" si="0"/>
        <v>11718</v>
      </c>
      <c r="F25" s="343">
        <v>5.5E-2</v>
      </c>
      <c r="G25" s="281">
        <f t="shared" si="1"/>
        <v>99</v>
      </c>
      <c r="H25" s="284"/>
      <c r="I25" s="228"/>
    </row>
    <row r="26" spans="1:9" x14ac:dyDescent="0.2">
      <c r="B26" s="46"/>
      <c r="D26" s="48"/>
      <c r="E26" s="46">
        <f t="shared" si="0"/>
        <v>0</v>
      </c>
      <c r="F26" s="48"/>
      <c r="G26" s="281">
        <f t="shared" si="1"/>
        <v>0</v>
      </c>
      <c r="H26" s="48"/>
      <c r="I26" s="46"/>
    </row>
    <row r="27" spans="1:9" x14ac:dyDescent="0.2">
      <c r="A27" s="1" t="s">
        <v>810</v>
      </c>
      <c r="B27" s="46"/>
      <c r="D27" s="48"/>
      <c r="E27" s="46">
        <f t="shared" si="0"/>
        <v>0</v>
      </c>
      <c r="F27" s="48"/>
      <c r="G27" s="281">
        <f t="shared" si="1"/>
        <v>0</v>
      </c>
      <c r="H27" s="48"/>
      <c r="I27" s="46"/>
    </row>
    <row r="28" spans="1:9" x14ac:dyDescent="0.2">
      <c r="B28" s="46"/>
      <c r="D28" s="48"/>
      <c r="E28" s="46">
        <f t="shared" si="0"/>
        <v>0</v>
      </c>
      <c r="F28" s="48"/>
      <c r="G28" s="281">
        <f t="shared" si="1"/>
        <v>0</v>
      </c>
      <c r="H28" s="48"/>
      <c r="I28" s="46"/>
    </row>
    <row r="29" spans="1:9" customFormat="1" x14ac:dyDescent="0.2">
      <c r="A29" t="s">
        <v>811</v>
      </c>
      <c r="B29" s="81">
        <v>800</v>
      </c>
      <c r="C29" s="282" t="s">
        <v>232</v>
      </c>
      <c r="D29" s="281">
        <v>42</v>
      </c>
      <c r="E29" s="46">
        <f t="shared" si="0"/>
        <v>33600</v>
      </c>
      <c r="F29" s="343">
        <v>0.125</v>
      </c>
      <c r="G29" s="281">
        <f t="shared" si="1"/>
        <v>100</v>
      </c>
      <c r="H29" s="284"/>
      <c r="I29" s="228"/>
    </row>
    <row r="30" spans="1:9" customFormat="1" x14ac:dyDescent="0.2">
      <c r="B30" s="81"/>
      <c r="C30" s="282"/>
      <c r="D30" s="281"/>
      <c r="E30" s="46">
        <f t="shared" si="0"/>
        <v>0</v>
      </c>
      <c r="F30" s="343"/>
      <c r="G30" s="281">
        <f t="shared" si="1"/>
        <v>0</v>
      </c>
      <c r="H30" s="284"/>
      <c r="I30" s="228"/>
    </row>
    <row r="31" spans="1:9" customFormat="1" x14ac:dyDescent="0.2">
      <c r="A31" t="s">
        <v>812</v>
      </c>
      <c r="B31" s="81">
        <v>9</v>
      </c>
      <c r="C31" s="282" t="s">
        <v>813</v>
      </c>
      <c r="D31" s="281">
        <v>295</v>
      </c>
      <c r="E31" s="46">
        <f t="shared" si="0"/>
        <v>2655</v>
      </c>
      <c r="F31" s="343">
        <v>3.68</v>
      </c>
      <c r="G31" s="281">
        <f t="shared" si="1"/>
        <v>33.119999999999997</v>
      </c>
      <c r="H31" s="284"/>
      <c r="I31" s="228"/>
    </row>
    <row r="32" spans="1:9" customFormat="1" x14ac:dyDescent="0.2">
      <c r="B32" s="81"/>
      <c r="C32" s="282"/>
      <c r="D32" s="281"/>
      <c r="E32" s="46">
        <f t="shared" si="0"/>
        <v>0</v>
      </c>
      <c r="F32" s="343"/>
      <c r="G32" s="281">
        <f t="shared" si="1"/>
        <v>0</v>
      </c>
      <c r="H32" s="284"/>
      <c r="I32" s="228"/>
    </row>
    <row r="33" spans="1:9" customFormat="1" x14ac:dyDescent="0.2">
      <c r="A33" t="s">
        <v>814</v>
      </c>
      <c r="B33" s="81">
        <v>20</v>
      </c>
      <c r="C33" s="282" t="s">
        <v>277</v>
      </c>
      <c r="D33" s="281">
        <v>500</v>
      </c>
      <c r="E33" s="46">
        <f t="shared" si="0"/>
        <v>10000</v>
      </c>
      <c r="F33" s="343">
        <v>1.6</v>
      </c>
      <c r="G33" s="281">
        <f t="shared" si="1"/>
        <v>32</v>
      </c>
      <c r="H33" s="284"/>
      <c r="I33" s="228"/>
    </row>
    <row r="34" spans="1:9" customFormat="1" x14ac:dyDescent="0.2">
      <c r="B34" s="81"/>
      <c r="C34" s="282"/>
      <c r="D34" s="281"/>
      <c r="E34" s="46">
        <f t="shared" si="0"/>
        <v>0</v>
      </c>
      <c r="F34" s="343"/>
      <c r="G34" s="281">
        <f t="shared" si="1"/>
        <v>0</v>
      </c>
      <c r="H34" s="284"/>
      <c r="I34" s="228"/>
    </row>
    <row r="35" spans="1:9" customFormat="1" x14ac:dyDescent="0.2">
      <c r="A35" t="s">
        <v>815</v>
      </c>
      <c r="B35" s="81">
        <v>25</v>
      </c>
      <c r="C35" s="282" t="s">
        <v>277</v>
      </c>
      <c r="D35" s="281">
        <v>595</v>
      </c>
      <c r="E35" s="46">
        <f t="shared" si="0"/>
        <v>14875</v>
      </c>
      <c r="F35" s="343">
        <v>2</v>
      </c>
      <c r="G35" s="281">
        <f t="shared" si="1"/>
        <v>50</v>
      </c>
      <c r="H35" s="284"/>
      <c r="I35" s="228"/>
    </row>
    <row r="36" spans="1:9" customFormat="1" x14ac:dyDescent="0.2">
      <c r="B36" s="81"/>
      <c r="C36" s="282"/>
      <c r="D36" s="281"/>
      <c r="E36" s="46">
        <f t="shared" si="0"/>
        <v>0</v>
      </c>
      <c r="F36" s="343"/>
      <c r="G36" s="281">
        <f t="shared" si="1"/>
        <v>0</v>
      </c>
      <c r="H36" s="284"/>
      <c r="I36" s="228"/>
    </row>
    <row r="37" spans="1:9" customFormat="1" x14ac:dyDescent="0.2">
      <c r="B37" s="81"/>
      <c r="C37" s="282"/>
      <c r="D37" s="281"/>
      <c r="E37" s="46">
        <f t="shared" si="0"/>
        <v>0</v>
      </c>
      <c r="F37" s="343"/>
      <c r="G37" s="281">
        <f t="shared" si="1"/>
        <v>0</v>
      </c>
      <c r="H37" s="284"/>
      <c r="I37" s="228"/>
    </row>
    <row r="38" spans="1:9" customFormat="1" x14ac:dyDescent="0.2">
      <c r="A38" s="1" t="s">
        <v>820</v>
      </c>
      <c r="B38" s="81"/>
      <c r="C38" s="282"/>
      <c r="D38" s="281"/>
      <c r="E38" s="46">
        <f t="shared" si="0"/>
        <v>0</v>
      </c>
      <c r="F38" s="343"/>
      <c r="G38" s="281">
        <f t="shared" si="1"/>
        <v>0</v>
      </c>
      <c r="H38" s="284"/>
      <c r="I38" s="228"/>
    </row>
    <row r="39" spans="1:9" customFormat="1" x14ac:dyDescent="0.2">
      <c r="B39" s="81"/>
      <c r="C39" s="282"/>
      <c r="D39" s="281"/>
      <c r="E39" s="46">
        <f t="shared" si="0"/>
        <v>0</v>
      </c>
      <c r="F39" s="343"/>
      <c r="G39" s="281">
        <f t="shared" si="1"/>
        <v>0</v>
      </c>
      <c r="H39" s="284"/>
      <c r="I39" s="228"/>
    </row>
    <row r="40" spans="1:9" customFormat="1" x14ac:dyDescent="0.2">
      <c r="A40" t="s">
        <v>816</v>
      </c>
      <c r="B40" s="81">
        <v>35</v>
      </c>
      <c r="C40" s="282" t="s">
        <v>277</v>
      </c>
      <c r="D40" s="281">
        <v>595</v>
      </c>
      <c r="E40" s="46">
        <f t="shared" si="0"/>
        <v>20825</v>
      </c>
      <c r="F40" s="343">
        <v>1.6</v>
      </c>
      <c r="G40" s="281">
        <f t="shared" si="1"/>
        <v>56</v>
      </c>
      <c r="H40" s="284"/>
      <c r="I40" s="228"/>
    </row>
    <row r="41" spans="1:9" customFormat="1" x14ac:dyDescent="0.2">
      <c r="B41" s="81"/>
      <c r="C41" s="282"/>
      <c r="D41" s="281"/>
      <c r="E41" s="46">
        <f t="shared" si="0"/>
        <v>0</v>
      </c>
      <c r="F41" s="343"/>
      <c r="G41" s="281">
        <f t="shared" si="1"/>
        <v>0</v>
      </c>
      <c r="H41" s="284"/>
      <c r="I41" s="228"/>
    </row>
    <row r="42" spans="1:9" customFormat="1" x14ac:dyDescent="0.2">
      <c r="A42" t="s">
        <v>817</v>
      </c>
      <c r="B42" s="81">
        <v>75</v>
      </c>
      <c r="C42" s="282" t="s">
        <v>277</v>
      </c>
      <c r="D42" s="281">
        <v>52.5</v>
      </c>
      <c r="E42" s="46">
        <f t="shared" si="0"/>
        <v>3938</v>
      </c>
      <c r="F42" s="343">
        <v>0.35</v>
      </c>
      <c r="G42" s="281">
        <f t="shared" si="1"/>
        <v>26.25</v>
      </c>
      <c r="H42" s="284"/>
      <c r="I42" s="228"/>
    </row>
    <row r="43" spans="1:9" customFormat="1" x14ac:dyDescent="0.2">
      <c r="B43" s="81"/>
      <c r="C43" s="282"/>
      <c r="D43" s="281"/>
      <c r="E43" s="46">
        <f t="shared" si="0"/>
        <v>0</v>
      </c>
      <c r="F43" s="343"/>
      <c r="G43" s="281">
        <f t="shared" si="1"/>
        <v>0</v>
      </c>
      <c r="H43" s="284"/>
      <c r="I43" s="228"/>
    </row>
    <row r="44" spans="1:9" customFormat="1" x14ac:dyDescent="0.2">
      <c r="A44" t="s">
        <v>818</v>
      </c>
      <c r="B44" s="81">
        <v>75</v>
      </c>
      <c r="C44" s="282" t="s">
        <v>277</v>
      </c>
      <c r="D44" s="281">
        <v>52.5</v>
      </c>
      <c r="E44" s="46">
        <f t="shared" si="0"/>
        <v>3938</v>
      </c>
      <c r="F44" s="343">
        <v>0.45</v>
      </c>
      <c r="G44" s="281">
        <f t="shared" si="1"/>
        <v>33.75</v>
      </c>
      <c r="H44" s="284"/>
      <c r="I44" s="228"/>
    </row>
    <row r="45" spans="1:9" customFormat="1" x14ac:dyDescent="0.2">
      <c r="B45" s="81"/>
      <c r="C45" s="282"/>
      <c r="D45" s="281"/>
      <c r="E45" s="46">
        <f t="shared" si="0"/>
        <v>0</v>
      </c>
      <c r="F45" s="343"/>
      <c r="G45" s="281">
        <f t="shared" si="1"/>
        <v>0</v>
      </c>
      <c r="H45" s="284"/>
      <c r="I45" s="228"/>
    </row>
    <row r="46" spans="1:9" customFormat="1" x14ac:dyDescent="0.2">
      <c r="A46" t="s">
        <v>819</v>
      </c>
      <c r="B46" s="81">
        <v>800</v>
      </c>
      <c r="C46" s="282" t="s">
        <v>236</v>
      </c>
      <c r="D46" s="281">
        <v>3.2</v>
      </c>
      <c r="E46" s="46">
        <f t="shared" si="0"/>
        <v>2560</v>
      </c>
      <c r="F46" s="343">
        <v>5.8999999999999997E-2</v>
      </c>
      <c r="G46" s="281">
        <f t="shared" si="1"/>
        <v>47.2</v>
      </c>
      <c r="H46" s="284"/>
      <c r="I46" s="228"/>
    </row>
    <row r="47" spans="1:9" x14ac:dyDescent="0.2">
      <c r="B47" s="46"/>
      <c r="D47" s="48"/>
      <c r="E47" s="46">
        <f t="shared" si="0"/>
        <v>0</v>
      </c>
      <c r="F47" s="48"/>
      <c r="G47" s="281">
        <f t="shared" si="1"/>
        <v>0</v>
      </c>
      <c r="H47" s="48"/>
      <c r="I47" s="46"/>
    </row>
    <row r="48" spans="1:9" customFormat="1" x14ac:dyDescent="0.2">
      <c r="A48" t="s">
        <v>821</v>
      </c>
      <c r="B48" s="81">
        <v>2500</v>
      </c>
      <c r="C48" s="282" t="s">
        <v>52</v>
      </c>
      <c r="D48" s="281">
        <v>3</v>
      </c>
      <c r="E48" s="46">
        <f t="shared" si="0"/>
        <v>7500</v>
      </c>
      <c r="F48" s="343">
        <v>4.0000000000000001E-3</v>
      </c>
      <c r="G48" s="281">
        <f t="shared" si="1"/>
        <v>10</v>
      </c>
      <c r="H48" s="284"/>
      <c r="I48" s="228"/>
    </row>
    <row r="49" spans="1:9" customFormat="1" x14ac:dyDescent="0.2">
      <c r="B49" s="81"/>
      <c r="C49" s="282"/>
      <c r="D49" s="281"/>
      <c r="E49" s="46">
        <f t="shared" si="0"/>
        <v>0</v>
      </c>
      <c r="F49" s="343"/>
      <c r="G49" s="281">
        <f t="shared" si="1"/>
        <v>0</v>
      </c>
      <c r="H49" s="284"/>
      <c r="I49" s="228"/>
    </row>
    <row r="50" spans="1:9" customFormat="1" x14ac:dyDescent="0.2">
      <c r="A50" s="288" t="s">
        <v>833</v>
      </c>
      <c r="B50" s="81"/>
      <c r="C50" s="282"/>
      <c r="D50" s="281"/>
      <c r="E50" s="46">
        <f t="shared" si="0"/>
        <v>0</v>
      </c>
      <c r="F50" s="343"/>
      <c r="G50" s="281">
        <f t="shared" si="1"/>
        <v>0</v>
      </c>
      <c r="H50" s="284"/>
      <c r="I50" s="228"/>
    </row>
    <row r="51" spans="1:9" customFormat="1" x14ac:dyDescent="0.2">
      <c r="B51" s="81"/>
      <c r="C51" s="282"/>
      <c r="D51" s="281"/>
      <c r="E51" s="46">
        <f t="shared" si="0"/>
        <v>0</v>
      </c>
      <c r="F51" s="343"/>
      <c r="G51" s="281">
        <f t="shared" si="1"/>
        <v>0</v>
      </c>
      <c r="H51" s="284"/>
      <c r="I51" s="228"/>
    </row>
    <row r="52" spans="1:9" customFormat="1" x14ac:dyDescent="0.2">
      <c r="A52" t="s">
        <v>822</v>
      </c>
      <c r="B52" s="81">
        <v>1</v>
      </c>
      <c r="C52" s="282" t="s">
        <v>277</v>
      </c>
      <c r="D52" s="281">
        <v>6500</v>
      </c>
      <c r="E52" s="46">
        <f t="shared" si="0"/>
        <v>6500</v>
      </c>
      <c r="F52" s="343">
        <v>24.5</v>
      </c>
      <c r="G52" s="281">
        <f t="shared" si="1"/>
        <v>24.5</v>
      </c>
      <c r="H52" s="284"/>
      <c r="I52" s="228"/>
    </row>
    <row r="53" spans="1:9" customFormat="1" x14ac:dyDescent="0.2">
      <c r="B53" s="81"/>
      <c r="C53" s="282"/>
      <c r="D53" s="281"/>
      <c r="E53" s="46">
        <f t="shared" si="0"/>
        <v>0</v>
      </c>
      <c r="F53" s="343"/>
      <c r="G53" s="281">
        <f t="shared" si="1"/>
        <v>0</v>
      </c>
      <c r="H53" s="284"/>
      <c r="I53" s="228"/>
    </row>
    <row r="54" spans="1:9" customFormat="1" x14ac:dyDescent="0.2">
      <c r="A54" t="s">
        <v>823</v>
      </c>
      <c r="B54" s="81">
        <v>1</v>
      </c>
      <c r="C54" s="282" t="s">
        <v>277</v>
      </c>
      <c r="D54" s="281">
        <v>1465</v>
      </c>
      <c r="E54" s="46">
        <f t="shared" si="0"/>
        <v>1465</v>
      </c>
      <c r="F54" s="343">
        <v>3.3</v>
      </c>
      <c r="G54" s="281">
        <f t="shared" si="1"/>
        <v>3.3</v>
      </c>
      <c r="H54" s="284"/>
      <c r="I54" s="228"/>
    </row>
    <row r="55" spans="1:9" customFormat="1" x14ac:dyDescent="0.2">
      <c r="B55" s="81"/>
      <c r="C55" s="282"/>
      <c r="D55" s="281"/>
      <c r="E55" s="46">
        <f t="shared" si="0"/>
        <v>0</v>
      </c>
      <c r="F55" s="343"/>
      <c r="G55" s="281">
        <f t="shared" si="1"/>
        <v>0</v>
      </c>
      <c r="H55" s="284"/>
      <c r="I55" s="228"/>
    </row>
    <row r="56" spans="1:9" customFormat="1" x14ac:dyDescent="0.2">
      <c r="A56" t="s">
        <v>824</v>
      </c>
      <c r="B56" s="81">
        <v>1</v>
      </c>
      <c r="C56" s="282" t="s">
        <v>277</v>
      </c>
      <c r="D56" s="281">
        <v>2600</v>
      </c>
      <c r="E56" s="46">
        <f t="shared" si="0"/>
        <v>2600</v>
      </c>
      <c r="F56" s="343">
        <v>1.8</v>
      </c>
      <c r="G56" s="281">
        <f t="shared" si="1"/>
        <v>1.8</v>
      </c>
      <c r="H56" s="284"/>
      <c r="I56" s="228"/>
    </row>
    <row r="57" spans="1:9" customFormat="1" x14ac:dyDescent="0.2">
      <c r="B57" s="81"/>
      <c r="C57" s="282"/>
      <c r="D57" s="281"/>
      <c r="E57" s="46">
        <f t="shared" si="0"/>
        <v>0</v>
      </c>
      <c r="F57" s="343"/>
      <c r="G57" s="281">
        <f t="shared" si="1"/>
        <v>0</v>
      </c>
      <c r="H57" s="284"/>
      <c r="I57" s="228"/>
    </row>
    <row r="58" spans="1:9" customFormat="1" x14ac:dyDescent="0.2">
      <c r="A58" t="s">
        <v>825</v>
      </c>
      <c r="B58" s="81">
        <v>1</v>
      </c>
      <c r="C58" s="282" t="s">
        <v>277</v>
      </c>
      <c r="D58" s="281">
        <v>1145</v>
      </c>
      <c r="E58" s="46">
        <f t="shared" si="0"/>
        <v>1145</v>
      </c>
      <c r="F58" s="343">
        <v>1.55</v>
      </c>
      <c r="G58" s="281">
        <f t="shared" si="1"/>
        <v>1.55</v>
      </c>
      <c r="H58" s="284"/>
      <c r="I58" s="228"/>
    </row>
    <row r="59" spans="1:9" customFormat="1" x14ac:dyDescent="0.2">
      <c r="B59" s="81"/>
      <c r="C59" s="282"/>
      <c r="D59" s="281"/>
      <c r="E59" s="46">
        <f t="shared" si="0"/>
        <v>0</v>
      </c>
      <c r="F59" s="343"/>
      <c r="G59" s="281">
        <f t="shared" si="1"/>
        <v>0</v>
      </c>
      <c r="H59" s="284"/>
      <c r="I59" s="228"/>
    </row>
    <row r="60" spans="1:9" customFormat="1" x14ac:dyDescent="0.2">
      <c r="A60" t="s">
        <v>826</v>
      </c>
      <c r="B60" s="81">
        <v>1</v>
      </c>
      <c r="C60" s="282" t="s">
        <v>277</v>
      </c>
      <c r="D60" s="281">
        <v>5210</v>
      </c>
      <c r="E60" s="46">
        <f t="shared" si="0"/>
        <v>5210</v>
      </c>
      <c r="F60" s="343">
        <v>13.9</v>
      </c>
      <c r="G60" s="281">
        <f t="shared" si="1"/>
        <v>13.9</v>
      </c>
      <c r="H60" s="284"/>
      <c r="I60" s="228"/>
    </row>
    <row r="61" spans="1:9" customFormat="1" x14ac:dyDescent="0.2">
      <c r="B61" s="81"/>
      <c r="C61" s="282"/>
      <c r="D61" s="281"/>
      <c r="E61" s="46">
        <f t="shared" si="0"/>
        <v>0</v>
      </c>
      <c r="F61" s="343"/>
      <c r="G61" s="281">
        <f t="shared" si="1"/>
        <v>0</v>
      </c>
      <c r="H61" s="284"/>
      <c r="I61" s="228"/>
    </row>
    <row r="62" spans="1:9" customFormat="1" x14ac:dyDescent="0.2">
      <c r="A62" s="288" t="s">
        <v>834</v>
      </c>
      <c r="B62" s="81"/>
      <c r="C62" s="282"/>
      <c r="D62" s="281"/>
      <c r="E62" s="46">
        <f t="shared" si="0"/>
        <v>0</v>
      </c>
      <c r="F62" s="343"/>
      <c r="G62" s="281">
        <f t="shared" si="1"/>
        <v>0</v>
      </c>
      <c r="H62" s="284"/>
      <c r="I62" s="228"/>
    </row>
    <row r="63" spans="1:9" customFormat="1" x14ac:dyDescent="0.2">
      <c r="B63" s="81"/>
      <c r="C63" s="282"/>
      <c r="D63" s="281"/>
      <c r="E63" s="46">
        <f t="shared" si="0"/>
        <v>0</v>
      </c>
      <c r="F63" s="343"/>
      <c r="G63" s="281">
        <f t="shared" si="1"/>
        <v>0</v>
      </c>
      <c r="H63" s="284"/>
      <c r="I63" s="228"/>
    </row>
    <row r="64" spans="1:9" customFormat="1" x14ac:dyDescent="0.2">
      <c r="A64" t="s">
        <v>835</v>
      </c>
      <c r="B64" s="81"/>
      <c r="C64" s="282"/>
      <c r="D64" s="281"/>
      <c r="E64" s="46">
        <f t="shared" si="0"/>
        <v>0</v>
      </c>
      <c r="F64" s="343"/>
      <c r="G64" s="281">
        <f t="shared" si="1"/>
        <v>0</v>
      </c>
      <c r="H64" s="284"/>
      <c r="I64" s="228"/>
    </row>
    <row r="65" spans="1:9" customFormat="1" x14ac:dyDescent="0.2">
      <c r="A65" s="40" t="s">
        <v>836</v>
      </c>
      <c r="B65" s="81">
        <v>1</v>
      </c>
      <c r="C65" s="282" t="s">
        <v>277</v>
      </c>
      <c r="D65" s="281">
        <v>85000</v>
      </c>
      <c r="E65" s="46">
        <f t="shared" si="0"/>
        <v>85000</v>
      </c>
      <c r="F65" s="343">
        <v>110</v>
      </c>
      <c r="G65" s="281">
        <f t="shared" si="1"/>
        <v>110</v>
      </c>
      <c r="H65" s="284"/>
      <c r="I65" s="228"/>
    </row>
    <row r="66" spans="1:9" customFormat="1" x14ac:dyDescent="0.2">
      <c r="B66" s="81"/>
      <c r="C66" s="282"/>
      <c r="D66" s="281"/>
      <c r="E66" s="46">
        <f t="shared" si="0"/>
        <v>0</v>
      </c>
      <c r="F66" s="343"/>
      <c r="G66" s="281">
        <f t="shared" si="1"/>
        <v>0</v>
      </c>
      <c r="H66" s="284"/>
      <c r="I66" s="228"/>
    </row>
    <row r="67" spans="1:9" customFormat="1" x14ac:dyDescent="0.2">
      <c r="A67" t="s">
        <v>827</v>
      </c>
      <c r="B67" s="81">
        <v>4</v>
      </c>
      <c r="C67" s="282" t="s">
        <v>277</v>
      </c>
      <c r="D67" s="281">
        <v>2010</v>
      </c>
      <c r="E67" s="46">
        <f t="shared" si="0"/>
        <v>8040</v>
      </c>
      <c r="F67" s="343">
        <v>8</v>
      </c>
      <c r="G67" s="281">
        <f t="shared" si="1"/>
        <v>32</v>
      </c>
      <c r="H67" s="284"/>
      <c r="I67" s="228"/>
    </row>
    <row r="68" spans="1:9" customFormat="1" x14ac:dyDescent="0.2">
      <c r="B68" s="81"/>
      <c r="C68" s="282"/>
      <c r="D68" s="281"/>
      <c r="E68" s="46">
        <f t="shared" si="0"/>
        <v>0</v>
      </c>
      <c r="F68" s="343"/>
      <c r="G68" s="281">
        <f t="shared" si="1"/>
        <v>0</v>
      </c>
      <c r="H68" s="284"/>
      <c r="I68" s="228"/>
    </row>
    <row r="69" spans="1:9" customFormat="1" x14ac:dyDescent="0.2">
      <c r="A69" s="288" t="s">
        <v>837</v>
      </c>
      <c r="B69" s="81"/>
      <c r="C69" s="282"/>
      <c r="D69" s="281"/>
      <c r="E69" s="46">
        <f t="shared" si="0"/>
        <v>0</v>
      </c>
      <c r="F69" s="343"/>
      <c r="G69" s="281">
        <f t="shared" si="1"/>
        <v>0</v>
      </c>
      <c r="H69" s="284"/>
      <c r="I69" s="228"/>
    </row>
    <row r="70" spans="1:9" customFormat="1" x14ac:dyDescent="0.2">
      <c r="B70" s="81"/>
      <c r="C70" s="282"/>
      <c r="D70" s="281"/>
      <c r="E70" s="46">
        <f t="shared" si="0"/>
        <v>0</v>
      </c>
      <c r="F70" s="343"/>
      <c r="G70" s="281">
        <f t="shared" si="1"/>
        <v>0</v>
      </c>
      <c r="H70" s="284"/>
      <c r="I70" s="228"/>
    </row>
    <row r="71" spans="1:9" customFormat="1" x14ac:dyDescent="0.2">
      <c r="A71" t="s">
        <v>828</v>
      </c>
      <c r="B71" s="81">
        <v>1</v>
      </c>
      <c r="C71" s="282" t="s">
        <v>277</v>
      </c>
      <c r="D71" s="281">
        <v>1805</v>
      </c>
      <c r="E71" s="46">
        <f t="shared" ref="E71:E82" si="4">B71*D71</f>
        <v>1805</v>
      </c>
      <c r="F71" s="343">
        <v>3</v>
      </c>
      <c r="G71" s="281">
        <f t="shared" si="1"/>
        <v>3</v>
      </c>
      <c r="H71" s="284"/>
      <c r="I71" s="228"/>
    </row>
    <row r="72" spans="1:9" customFormat="1" x14ac:dyDescent="0.2">
      <c r="B72" s="81"/>
      <c r="C72" s="282"/>
      <c r="D72" s="281"/>
      <c r="E72" s="46">
        <f t="shared" si="4"/>
        <v>0</v>
      </c>
      <c r="F72" s="343"/>
      <c r="G72" s="281">
        <f t="shared" si="1"/>
        <v>0</v>
      </c>
      <c r="H72" s="284"/>
      <c r="I72" s="228"/>
    </row>
    <row r="73" spans="1:9" customFormat="1" x14ac:dyDescent="0.2">
      <c r="A73" t="s">
        <v>829</v>
      </c>
      <c r="B73" s="81">
        <v>1</v>
      </c>
      <c r="C73" s="282" t="s">
        <v>830</v>
      </c>
      <c r="D73" s="281">
        <v>5530</v>
      </c>
      <c r="E73" s="46">
        <f t="shared" si="4"/>
        <v>5530</v>
      </c>
      <c r="F73" s="343">
        <v>15.4</v>
      </c>
      <c r="G73" s="281">
        <f t="shared" si="1"/>
        <v>15.4</v>
      </c>
      <c r="H73" s="284"/>
      <c r="I73" s="228"/>
    </row>
    <row r="74" spans="1:9" customFormat="1" x14ac:dyDescent="0.2">
      <c r="B74" s="81"/>
      <c r="C74" s="282"/>
      <c r="D74" s="281"/>
      <c r="E74" s="46">
        <f t="shared" si="4"/>
        <v>0</v>
      </c>
      <c r="F74" s="343"/>
      <c r="G74" s="281">
        <f t="shared" si="1"/>
        <v>0</v>
      </c>
      <c r="H74" s="284"/>
      <c r="I74" s="228"/>
    </row>
    <row r="75" spans="1:9" customFormat="1" x14ac:dyDescent="0.2">
      <c r="A75" t="s">
        <v>831</v>
      </c>
      <c r="B75" s="81"/>
      <c r="C75" s="282"/>
      <c r="D75" s="281"/>
      <c r="E75" s="46">
        <f t="shared" si="4"/>
        <v>0</v>
      </c>
      <c r="F75" s="343"/>
      <c r="G75" s="281">
        <f t="shared" si="1"/>
        <v>0</v>
      </c>
      <c r="H75" s="284"/>
      <c r="I75" s="228"/>
    </row>
    <row r="76" spans="1:9" customFormat="1" x14ac:dyDescent="0.2">
      <c r="A76" t="s">
        <v>832</v>
      </c>
      <c r="B76" s="81">
        <v>4000</v>
      </c>
      <c r="C76" s="282" t="s">
        <v>52</v>
      </c>
      <c r="D76" s="281">
        <v>23.7</v>
      </c>
      <c r="E76" s="46">
        <f t="shared" si="4"/>
        <v>94800</v>
      </c>
      <c r="F76" s="343">
        <v>5.5E-2</v>
      </c>
      <c r="G76" s="281">
        <f t="shared" si="1"/>
        <v>220</v>
      </c>
      <c r="H76" s="284"/>
      <c r="I76" s="228"/>
    </row>
    <row r="77" spans="1:9" x14ac:dyDescent="0.2">
      <c r="B77" s="46"/>
      <c r="D77" s="48"/>
      <c r="E77" s="46">
        <f t="shared" si="4"/>
        <v>0</v>
      </c>
      <c r="F77" s="48"/>
      <c r="G77" s="281">
        <f t="shared" si="1"/>
        <v>0</v>
      </c>
      <c r="H77" s="48">
        <f t="shared" si="2"/>
        <v>0</v>
      </c>
      <c r="I77" s="46">
        <f t="shared" si="3"/>
        <v>0</v>
      </c>
    </row>
    <row r="78" spans="1:9" x14ac:dyDescent="0.2">
      <c r="A78" s="1" t="s">
        <v>838</v>
      </c>
      <c r="B78" s="46"/>
      <c r="D78" s="48"/>
      <c r="E78" s="46">
        <f t="shared" si="4"/>
        <v>0</v>
      </c>
      <c r="F78" s="48"/>
      <c r="G78" s="281">
        <f t="shared" si="1"/>
        <v>0</v>
      </c>
      <c r="H78" s="48">
        <f t="shared" si="2"/>
        <v>0</v>
      </c>
      <c r="I78" s="46">
        <f t="shared" si="3"/>
        <v>0</v>
      </c>
    </row>
    <row r="79" spans="1:9" x14ac:dyDescent="0.2">
      <c r="B79" s="46"/>
      <c r="D79" s="48"/>
      <c r="E79" s="46">
        <f t="shared" si="4"/>
        <v>0</v>
      </c>
      <c r="F79" s="48"/>
      <c r="G79" s="281">
        <f t="shared" si="1"/>
        <v>0</v>
      </c>
      <c r="H79" s="48">
        <f t="shared" si="2"/>
        <v>0</v>
      </c>
      <c r="I79" s="46">
        <f t="shared" si="3"/>
        <v>0</v>
      </c>
    </row>
    <row r="80" spans="1:9" customFormat="1" x14ac:dyDescent="0.2">
      <c r="A80" t="s">
        <v>839</v>
      </c>
      <c r="B80" s="81">
        <v>2500</v>
      </c>
      <c r="C80" s="282" t="s">
        <v>236</v>
      </c>
      <c r="D80" s="281">
        <v>55.64</v>
      </c>
      <c r="E80" s="46">
        <f t="shared" si="4"/>
        <v>139100</v>
      </c>
      <c r="F80" s="343">
        <v>0.2</v>
      </c>
      <c r="G80" s="281">
        <f t="shared" si="1"/>
        <v>500</v>
      </c>
      <c r="H80" s="284"/>
      <c r="I80" s="228"/>
    </row>
    <row r="81" spans="1:9" customFormat="1" x14ac:dyDescent="0.2">
      <c r="B81" s="81"/>
      <c r="C81" s="282"/>
      <c r="D81" s="281"/>
      <c r="E81" s="46">
        <f t="shared" si="4"/>
        <v>0</v>
      </c>
      <c r="F81" s="343"/>
      <c r="G81" s="281">
        <f t="shared" si="1"/>
        <v>0</v>
      </c>
      <c r="H81" s="284"/>
      <c r="I81" s="228"/>
    </row>
    <row r="82" spans="1:9" customFormat="1" x14ac:dyDescent="0.2">
      <c r="A82" t="s">
        <v>840</v>
      </c>
      <c r="B82" s="81">
        <v>1</v>
      </c>
      <c r="C82" s="282" t="s">
        <v>277</v>
      </c>
      <c r="D82" s="281">
        <v>2033</v>
      </c>
      <c r="E82" s="46">
        <f t="shared" si="4"/>
        <v>2033</v>
      </c>
      <c r="F82" s="343">
        <v>3.8</v>
      </c>
      <c r="G82" s="281">
        <f t="shared" si="1"/>
        <v>3.8</v>
      </c>
      <c r="H82" s="284"/>
      <c r="I82" s="228"/>
    </row>
    <row r="83" spans="1:9" x14ac:dyDescent="0.2">
      <c r="B83" s="46"/>
      <c r="D83" s="48"/>
      <c r="E83" s="46">
        <f t="shared" ref="E83:E84" si="5">B83*D83</f>
        <v>0</v>
      </c>
      <c r="F83" s="48"/>
      <c r="G83" s="285">
        <f t="shared" ref="G83" si="6">B83*F83</f>
        <v>0</v>
      </c>
      <c r="H83" s="48">
        <f t="shared" ref="H83" si="7">D83+F83</f>
        <v>0</v>
      </c>
      <c r="I83" s="46">
        <f t="shared" ref="I83" si="8">SUM(E83,G83)</f>
        <v>0</v>
      </c>
    </row>
    <row r="84" spans="1:9" s="298" customFormat="1" x14ac:dyDescent="0.2">
      <c r="A84" s="298" t="s">
        <v>265</v>
      </c>
      <c r="B84" s="299"/>
      <c r="C84" s="300"/>
      <c r="D84" s="301"/>
      <c r="E84" s="302">
        <f t="shared" si="5"/>
        <v>0</v>
      </c>
      <c r="F84" s="303"/>
      <c r="G84" s="304">
        <f>SUM(G1:G83)</f>
        <v>1855.32</v>
      </c>
      <c r="H84" s="305" t="s">
        <v>241</v>
      </c>
      <c r="I84" s="299"/>
    </row>
    <row r="85" spans="1:9" x14ac:dyDescent="0.2">
      <c r="B85" s="46"/>
      <c r="D85" s="48"/>
      <c r="E85" s="46"/>
      <c r="F85" s="48"/>
      <c r="G85" s="46"/>
      <c r="H85" s="48"/>
      <c r="I85" s="46"/>
    </row>
    <row r="86" spans="1:9" x14ac:dyDescent="0.2">
      <c r="A86" s="40" t="s">
        <v>242</v>
      </c>
      <c r="B86" s="46"/>
      <c r="D86" s="48"/>
      <c r="E86" s="46"/>
      <c r="F86" s="48"/>
      <c r="G86" s="296">
        <f>'Labor Rates'!M23</f>
        <v>90.49</v>
      </c>
      <c r="H86" s="297" t="s">
        <v>254</v>
      </c>
      <c r="I86" s="46"/>
    </row>
    <row r="87" spans="1:9" x14ac:dyDescent="0.2">
      <c r="B87" s="46"/>
      <c r="D87" s="48"/>
      <c r="E87" s="46"/>
      <c r="F87" s="48"/>
      <c r="G87" s="46"/>
      <c r="H87" s="48"/>
      <c r="I87" s="46"/>
    </row>
    <row r="88" spans="1:9" x14ac:dyDescent="0.2">
      <c r="B88" s="46"/>
      <c r="D88" s="48"/>
      <c r="E88" s="46"/>
      <c r="F88" s="48"/>
      <c r="G88" s="46"/>
      <c r="H88" s="48"/>
      <c r="I88" s="46"/>
    </row>
    <row r="89" spans="1:9" x14ac:dyDescent="0.2">
      <c r="B89" s="46"/>
      <c r="D89" s="48"/>
      <c r="E89" s="46"/>
      <c r="F89" s="48"/>
      <c r="G89" s="46"/>
      <c r="H89" s="48"/>
      <c r="I89" s="46"/>
    </row>
    <row r="90" spans="1:9" x14ac:dyDescent="0.2">
      <c r="B90" s="46"/>
      <c r="D90" s="48"/>
      <c r="E90" s="46"/>
      <c r="F90" s="48"/>
      <c r="G90" s="46"/>
      <c r="H90" s="48"/>
      <c r="I90" s="46"/>
    </row>
    <row r="91" spans="1:9" x14ac:dyDescent="0.2">
      <c r="B91" s="46"/>
      <c r="D91" s="48"/>
      <c r="E91" s="46"/>
      <c r="F91" s="48"/>
      <c r="G91" s="46"/>
      <c r="H91" s="48"/>
      <c r="I91" s="46"/>
    </row>
    <row r="92" spans="1:9" x14ac:dyDescent="0.2">
      <c r="B92" s="46"/>
      <c r="D92" s="48"/>
      <c r="E92" s="46"/>
      <c r="F92" s="48"/>
      <c r="G92" s="46"/>
      <c r="H92" s="48"/>
      <c r="I92" s="46"/>
    </row>
    <row r="93" spans="1:9" x14ac:dyDescent="0.2">
      <c r="B93" s="46"/>
      <c r="D93" s="48"/>
      <c r="E93" s="46"/>
      <c r="F93" s="48"/>
      <c r="G93" s="46"/>
      <c r="H93" s="48"/>
      <c r="I93" s="46"/>
    </row>
    <row r="94" spans="1:9" x14ac:dyDescent="0.2">
      <c r="B94" s="46"/>
      <c r="D94" s="48"/>
      <c r="E94" s="46"/>
      <c r="F94" s="48"/>
      <c r="G94" s="46"/>
      <c r="H94" s="48"/>
      <c r="I94" s="46"/>
    </row>
    <row r="95" spans="1:9" x14ac:dyDescent="0.2">
      <c r="B95" s="46"/>
      <c r="D95" s="48"/>
      <c r="E95" s="46">
        <f t="shared" ref="E95:E97" si="9">B95*D95</f>
        <v>0</v>
      </c>
      <c r="F95" s="48"/>
      <c r="G95" s="46">
        <f t="shared" si="1"/>
        <v>0</v>
      </c>
      <c r="H95" s="48">
        <f t="shared" si="2"/>
        <v>0</v>
      </c>
      <c r="I95" s="46">
        <f t="shared" si="3"/>
        <v>0</v>
      </c>
    </row>
    <row r="96" spans="1:9" x14ac:dyDescent="0.2">
      <c r="B96" s="46"/>
      <c r="D96" s="48"/>
      <c r="E96" s="46">
        <f t="shared" si="9"/>
        <v>0</v>
      </c>
      <c r="F96" s="48"/>
      <c r="G96" s="46">
        <f t="shared" si="1"/>
        <v>0</v>
      </c>
      <c r="H96" s="48">
        <f t="shared" si="2"/>
        <v>0</v>
      </c>
      <c r="I96" s="46">
        <f t="shared" si="3"/>
        <v>0</v>
      </c>
    </row>
    <row r="97" spans="1:10" x14ac:dyDescent="0.2">
      <c r="B97" s="46"/>
      <c r="D97" s="48"/>
      <c r="E97" s="46">
        <f t="shared" si="9"/>
        <v>0</v>
      </c>
      <c r="F97" s="48"/>
      <c r="G97" s="46">
        <f t="shared" si="1"/>
        <v>0</v>
      </c>
      <c r="H97" s="48">
        <f t="shared" si="2"/>
        <v>0</v>
      </c>
      <c r="I97" s="46">
        <f t="shared" si="3"/>
        <v>0</v>
      </c>
    </row>
    <row r="98" spans="1:10" ht="13.5" thickBot="1" x14ac:dyDescent="0.25">
      <c r="A98" s="23" t="s">
        <v>7</v>
      </c>
      <c r="B98" s="50">
        <v>77200</v>
      </c>
      <c r="C98" s="24" t="s">
        <v>116</v>
      </c>
      <c r="D98" s="51"/>
      <c r="E98" s="47">
        <f>SUM(E1:E97)</f>
        <v>530389</v>
      </c>
      <c r="F98" s="51"/>
      <c r="G98" s="47">
        <f>G84*G86</f>
        <v>167888</v>
      </c>
      <c r="H98" s="51"/>
      <c r="I98" s="47">
        <f>G98+E98</f>
        <v>698277</v>
      </c>
      <c r="J98" s="80"/>
    </row>
    <row r="99" spans="1:10" ht="13.5" thickTop="1" x14ac:dyDescent="0.2"/>
  </sheetData>
  <phoneticPr fontId="0" type="noConversion"/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5F9D1-126C-4C82-ACDF-018CB6A61DD1}">
  <dimension ref="A1:J37"/>
  <sheetViews>
    <sheetView showZeros="0" zoomScaleNormal="100" workbookViewId="0">
      <selection activeCell="A7" sqref="A7"/>
    </sheetView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224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59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x14ac:dyDescent="0.2">
      <c r="B7" s="46"/>
      <c r="D7" s="48"/>
      <c r="E7" s="46">
        <f t="shared" ref="E7:E35" si="0">B7*D7</f>
        <v>0</v>
      </c>
      <c r="F7" s="48"/>
      <c r="G7" s="46">
        <f t="shared" ref="G7:G35" si="1">B7*F7</f>
        <v>0</v>
      </c>
      <c r="H7" s="48">
        <f t="shared" ref="H7:H35" si="2">D7+F7</f>
        <v>0</v>
      </c>
      <c r="I7" s="46">
        <f t="shared" ref="I7:I35" si="3">SUM(E7,G7)</f>
        <v>0</v>
      </c>
    </row>
    <row r="8" spans="1:10" x14ac:dyDescent="0.2">
      <c r="B8" s="46"/>
      <c r="D8" s="48"/>
      <c r="E8" s="46">
        <f t="shared" si="0"/>
        <v>0</v>
      </c>
      <c r="F8" s="48"/>
      <c r="G8" s="46">
        <f t="shared" si="1"/>
        <v>0</v>
      </c>
      <c r="H8" s="48">
        <f t="shared" si="2"/>
        <v>0</v>
      </c>
      <c r="I8" s="46">
        <f t="shared" si="3"/>
        <v>0</v>
      </c>
    </row>
    <row r="9" spans="1:10" x14ac:dyDescent="0.2">
      <c r="B9" s="46"/>
      <c r="D9" s="48"/>
      <c r="E9" s="46">
        <f t="shared" si="0"/>
        <v>0</v>
      </c>
      <c r="F9" s="48"/>
      <c r="G9" s="46">
        <f t="shared" si="1"/>
        <v>0</v>
      </c>
      <c r="H9" s="48">
        <f t="shared" si="2"/>
        <v>0</v>
      </c>
      <c r="I9" s="46">
        <f t="shared" si="3"/>
        <v>0</v>
      </c>
    </row>
    <row r="10" spans="1:10" x14ac:dyDescent="0.2">
      <c r="B10" s="46"/>
      <c r="D10" s="48"/>
      <c r="E10" s="46">
        <f t="shared" si="0"/>
        <v>0</v>
      </c>
      <c r="F10" s="48"/>
      <c r="G10" s="46">
        <f t="shared" si="1"/>
        <v>0</v>
      </c>
      <c r="H10" s="48">
        <f t="shared" si="2"/>
        <v>0</v>
      </c>
      <c r="I10" s="46">
        <f t="shared" si="3"/>
        <v>0</v>
      </c>
    </row>
    <row r="11" spans="1:10" x14ac:dyDescent="0.2">
      <c r="B11" s="46"/>
      <c r="D11" s="48"/>
      <c r="E11" s="46">
        <f t="shared" si="0"/>
        <v>0</v>
      </c>
      <c r="F11" s="48"/>
      <c r="G11" s="46">
        <f t="shared" si="1"/>
        <v>0</v>
      </c>
      <c r="H11" s="48">
        <f t="shared" si="2"/>
        <v>0</v>
      </c>
      <c r="I11" s="46">
        <f t="shared" si="3"/>
        <v>0</v>
      </c>
    </row>
    <row r="12" spans="1:10" x14ac:dyDescent="0.2">
      <c r="B12" s="46"/>
      <c r="D12" s="48"/>
      <c r="E12" s="46">
        <f t="shared" si="0"/>
        <v>0</v>
      </c>
      <c r="F12" s="48"/>
      <c r="G12" s="46">
        <f t="shared" si="1"/>
        <v>0</v>
      </c>
      <c r="H12" s="48">
        <f t="shared" si="2"/>
        <v>0</v>
      </c>
      <c r="I12" s="46">
        <f t="shared" si="3"/>
        <v>0</v>
      </c>
    </row>
    <row r="13" spans="1:10" x14ac:dyDescent="0.2">
      <c r="B13" s="46"/>
      <c r="D13" s="48"/>
      <c r="E13" s="46">
        <f t="shared" si="0"/>
        <v>0</v>
      </c>
      <c r="F13" s="48"/>
      <c r="G13" s="46">
        <f t="shared" si="1"/>
        <v>0</v>
      </c>
      <c r="H13" s="48">
        <f t="shared" si="2"/>
        <v>0</v>
      </c>
      <c r="I13" s="46">
        <f t="shared" si="3"/>
        <v>0</v>
      </c>
    </row>
    <row r="14" spans="1:10" x14ac:dyDescent="0.2">
      <c r="B14" s="46"/>
      <c r="D14" s="48"/>
      <c r="E14" s="46">
        <f t="shared" si="0"/>
        <v>0</v>
      </c>
      <c r="F14" s="48"/>
      <c r="G14" s="46">
        <f t="shared" si="1"/>
        <v>0</v>
      </c>
      <c r="H14" s="48">
        <f t="shared" si="2"/>
        <v>0</v>
      </c>
      <c r="I14" s="46">
        <f t="shared" si="3"/>
        <v>0</v>
      </c>
    </row>
    <row r="15" spans="1:10" x14ac:dyDescent="0.2">
      <c r="B15" s="46"/>
      <c r="D15" s="48"/>
      <c r="E15" s="46">
        <f t="shared" si="0"/>
        <v>0</v>
      </c>
      <c r="F15" s="48"/>
      <c r="G15" s="46">
        <f t="shared" si="1"/>
        <v>0</v>
      </c>
      <c r="H15" s="48">
        <f t="shared" si="2"/>
        <v>0</v>
      </c>
      <c r="I15" s="46">
        <f t="shared" si="3"/>
        <v>0</v>
      </c>
    </row>
    <row r="16" spans="1:10" x14ac:dyDescent="0.2">
      <c r="B16" s="46"/>
      <c r="D16" s="48"/>
      <c r="E16" s="46">
        <f t="shared" si="0"/>
        <v>0</v>
      </c>
      <c r="F16" s="48"/>
      <c r="G16" s="46">
        <f t="shared" si="1"/>
        <v>0</v>
      </c>
      <c r="H16" s="48">
        <f t="shared" si="2"/>
        <v>0</v>
      </c>
      <c r="I16" s="46">
        <f t="shared" si="3"/>
        <v>0</v>
      </c>
    </row>
    <row r="17" spans="2:9" x14ac:dyDescent="0.2">
      <c r="B17" s="46"/>
      <c r="D17" s="48"/>
      <c r="E17" s="46">
        <f t="shared" si="0"/>
        <v>0</v>
      </c>
      <c r="F17" s="48"/>
      <c r="G17" s="46">
        <f t="shared" si="1"/>
        <v>0</v>
      </c>
      <c r="H17" s="48">
        <f t="shared" si="2"/>
        <v>0</v>
      </c>
      <c r="I17" s="46">
        <f t="shared" si="3"/>
        <v>0</v>
      </c>
    </row>
    <row r="18" spans="2:9" x14ac:dyDescent="0.2">
      <c r="B18" s="46"/>
      <c r="D18" s="48"/>
      <c r="E18" s="46">
        <f t="shared" si="0"/>
        <v>0</v>
      </c>
      <c r="F18" s="48"/>
      <c r="G18" s="46">
        <f t="shared" si="1"/>
        <v>0</v>
      </c>
      <c r="H18" s="48">
        <f t="shared" si="2"/>
        <v>0</v>
      </c>
      <c r="I18" s="46">
        <f t="shared" si="3"/>
        <v>0</v>
      </c>
    </row>
    <row r="19" spans="2:9" x14ac:dyDescent="0.2">
      <c r="B19" s="46"/>
      <c r="D19" s="48"/>
      <c r="E19" s="46">
        <f t="shared" si="0"/>
        <v>0</v>
      </c>
      <c r="F19" s="48"/>
      <c r="G19" s="46">
        <f t="shared" si="1"/>
        <v>0</v>
      </c>
      <c r="H19" s="48">
        <f t="shared" si="2"/>
        <v>0</v>
      </c>
      <c r="I19" s="46">
        <f t="shared" si="3"/>
        <v>0</v>
      </c>
    </row>
    <row r="20" spans="2:9" x14ac:dyDescent="0.2">
      <c r="B20" s="46"/>
      <c r="D20" s="48"/>
      <c r="E20" s="46">
        <f t="shared" si="0"/>
        <v>0</v>
      </c>
      <c r="F20" s="48"/>
      <c r="G20" s="46">
        <f t="shared" si="1"/>
        <v>0</v>
      </c>
      <c r="H20" s="48">
        <f t="shared" si="2"/>
        <v>0</v>
      </c>
      <c r="I20" s="46">
        <f t="shared" si="3"/>
        <v>0</v>
      </c>
    </row>
    <row r="21" spans="2:9" x14ac:dyDescent="0.2">
      <c r="B21" s="46"/>
      <c r="D21" s="48"/>
      <c r="E21" s="46">
        <f t="shared" si="0"/>
        <v>0</v>
      </c>
      <c r="F21" s="48"/>
      <c r="G21" s="46">
        <f t="shared" si="1"/>
        <v>0</v>
      </c>
      <c r="H21" s="48">
        <f t="shared" si="2"/>
        <v>0</v>
      </c>
      <c r="I21" s="46">
        <f t="shared" si="3"/>
        <v>0</v>
      </c>
    </row>
    <row r="22" spans="2:9" x14ac:dyDescent="0.2">
      <c r="B22" s="46"/>
      <c r="D22" s="48"/>
      <c r="E22" s="46">
        <f t="shared" si="0"/>
        <v>0</v>
      </c>
      <c r="F22" s="48"/>
      <c r="G22" s="46">
        <f t="shared" si="1"/>
        <v>0</v>
      </c>
      <c r="H22" s="48">
        <f t="shared" si="2"/>
        <v>0</v>
      </c>
      <c r="I22" s="46">
        <f t="shared" si="3"/>
        <v>0</v>
      </c>
    </row>
    <row r="23" spans="2:9" x14ac:dyDescent="0.2">
      <c r="B23" s="46"/>
      <c r="D23" s="48"/>
      <c r="E23" s="46">
        <f t="shared" si="0"/>
        <v>0</v>
      </c>
      <c r="F23" s="48"/>
      <c r="G23" s="46">
        <f t="shared" si="1"/>
        <v>0</v>
      </c>
      <c r="H23" s="48">
        <f t="shared" si="2"/>
        <v>0</v>
      </c>
      <c r="I23" s="46">
        <f t="shared" si="3"/>
        <v>0</v>
      </c>
    </row>
    <row r="24" spans="2:9" x14ac:dyDescent="0.2">
      <c r="B24" s="46"/>
      <c r="D24" s="48"/>
      <c r="E24" s="46">
        <f t="shared" si="0"/>
        <v>0</v>
      </c>
      <c r="F24" s="48"/>
      <c r="G24" s="46">
        <f t="shared" si="1"/>
        <v>0</v>
      </c>
      <c r="H24" s="48">
        <f t="shared" si="2"/>
        <v>0</v>
      </c>
      <c r="I24" s="46">
        <f t="shared" si="3"/>
        <v>0</v>
      </c>
    </row>
    <row r="25" spans="2:9" x14ac:dyDescent="0.2">
      <c r="B25" s="46"/>
      <c r="D25" s="48"/>
      <c r="E25" s="46">
        <f t="shared" si="0"/>
        <v>0</v>
      </c>
      <c r="F25" s="48"/>
      <c r="G25" s="46">
        <f t="shared" si="1"/>
        <v>0</v>
      </c>
      <c r="H25" s="48">
        <f t="shared" si="2"/>
        <v>0</v>
      </c>
      <c r="I25" s="46">
        <f t="shared" si="3"/>
        <v>0</v>
      </c>
    </row>
    <row r="26" spans="2:9" x14ac:dyDescent="0.2">
      <c r="B26" s="46"/>
      <c r="D26" s="48"/>
      <c r="E26" s="46"/>
      <c r="F26" s="48"/>
      <c r="G26" s="46"/>
      <c r="H26" s="48"/>
      <c r="I26" s="46"/>
    </row>
    <row r="27" spans="2:9" x14ac:dyDescent="0.2">
      <c r="B27" s="46"/>
      <c r="D27" s="48"/>
      <c r="E27" s="46"/>
      <c r="F27" s="48"/>
      <c r="G27" s="46"/>
      <c r="H27" s="48"/>
      <c r="I27" s="46"/>
    </row>
    <row r="28" spans="2:9" x14ac:dyDescent="0.2">
      <c r="B28" s="46"/>
      <c r="D28" s="48"/>
      <c r="E28" s="46"/>
      <c r="F28" s="48"/>
      <c r="G28" s="46"/>
      <c r="H28" s="48"/>
      <c r="I28" s="46"/>
    </row>
    <row r="29" spans="2:9" x14ac:dyDescent="0.2">
      <c r="B29" s="46"/>
      <c r="D29" s="48"/>
      <c r="E29" s="46"/>
      <c r="F29" s="48"/>
      <c r="G29" s="46"/>
      <c r="H29" s="48"/>
      <c r="I29" s="46"/>
    </row>
    <row r="30" spans="2:9" x14ac:dyDescent="0.2">
      <c r="B30" s="46"/>
      <c r="D30" s="48"/>
      <c r="E30" s="46">
        <f t="shared" si="0"/>
        <v>0</v>
      </c>
      <c r="F30" s="48"/>
      <c r="G30" s="46">
        <f t="shared" si="1"/>
        <v>0</v>
      </c>
      <c r="H30" s="48">
        <f t="shared" si="2"/>
        <v>0</v>
      </c>
      <c r="I30" s="46">
        <f t="shared" si="3"/>
        <v>0</v>
      </c>
    </row>
    <row r="31" spans="2:9" x14ac:dyDescent="0.2">
      <c r="B31" s="46"/>
      <c r="D31" s="48"/>
      <c r="E31" s="46">
        <f t="shared" si="0"/>
        <v>0</v>
      </c>
      <c r="F31" s="48"/>
      <c r="G31" s="46">
        <f t="shared" si="1"/>
        <v>0</v>
      </c>
      <c r="H31" s="48">
        <f t="shared" si="2"/>
        <v>0</v>
      </c>
      <c r="I31" s="46">
        <f t="shared" si="3"/>
        <v>0</v>
      </c>
    </row>
    <row r="32" spans="2:9" x14ac:dyDescent="0.2">
      <c r="B32" s="46"/>
      <c r="D32" s="48"/>
      <c r="E32" s="46">
        <f t="shared" si="0"/>
        <v>0</v>
      </c>
      <c r="F32" s="48"/>
      <c r="G32" s="46">
        <f t="shared" si="1"/>
        <v>0</v>
      </c>
      <c r="H32" s="48">
        <f t="shared" si="2"/>
        <v>0</v>
      </c>
      <c r="I32" s="46">
        <f t="shared" si="3"/>
        <v>0</v>
      </c>
    </row>
    <row r="33" spans="1:10" x14ac:dyDescent="0.2">
      <c r="B33" s="46"/>
      <c r="D33" s="48"/>
      <c r="E33" s="46">
        <f t="shared" si="0"/>
        <v>0</v>
      </c>
      <c r="F33" s="48"/>
      <c r="G33" s="46">
        <f t="shared" si="1"/>
        <v>0</v>
      </c>
      <c r="H33" s="48">
        <f t="shared" si="2"/>
        <v>0</v>
      </c>
      <c r="I33" s="46">
        <f t="shared" si="3"/>
        <v>0</v>
      </c>
    </row>
    <row r="34" spans="1:10" x14ac:dyDescent="0.2">
      <c r="B34" s="46"/>
      <c r="D34" s="48"/>
      <c r="E34" s="46">
        <f t="shared" si="0"/>
        <v>0</v>
      </c>
      <c r="F34" s="48"/>
      <c r="G34" s="46">
        <f t="shared" si="1"/>
        <v>0</v>
      </c>
      <c r="H34" s="48">
        <f t="shared" si="2"/>
        <v>0</v>
      </c>
      <c r="I34" s="46">
        <f t="shared" si="3"/>
        <v>0</v>
      </c>
    </row>
    <row r="35" spans="1:10" x14ac:dyDescent="0.2">
      <c r="B35" s="46"/>
      <c r="D35" s="48"/>
      <c r="E35" s="46">
        <f t="shared" si="0"/>
        <v>0</v>
      </c>
      <c r="F35" s="48"/>
      <c r="G35" s="46">
        <f t="shared" si="1"/>
        <v>0</v>
      </c>
      <c r="H35" s="48">
        <f t="shared" si="2"/>
        <v>0</v>
      </c>
      <c r="I35" s="46">
        <f t="shared" si="3"/>
        <v>0</v>
      </c>
    </row>
    <row r="36" spans="1:10" ht="13.5" thickBot="1" x14ac:dyDescent="0.25">
      <c r="A36" s="23" t="s">
        <v>7</v>
      </c>
      <c r="B36" s="50"/>
      <c r="C36" s="24" t="s">
        <v>117</v>
      </c>
      <c r="D36" s="51"/>
      <c r="E36" s="47">
        <f>SUM(E1:E35)</f>
        <v>0</v>
      </c>
      <c r="F36" s="51"/>
      <c r="G36" s="348">
        <f>SUM(G30:G35)</f>
        <v>0</v>
      </c>
      <c r="H36" s="51"/>
      <c r="I36" s="47">
        <f>G36+E36</f>
        <v>0</v>
      </c>
      <c r="J36" s="80"/>
    </row>
    <row r="37" spans="1:10" ht="13.5" thickTop="1" x14ac:dyDescent="0.2"/>
  </sheetData>
  <pageMargins left="0.75" right="0.55000000000000004" top="1.75" bottom="0.5" header="0.5" footer="0.5"/>
  <pageSetup orientation="landscape" r:id="rId1"/>
  <headerFooter alignWithMargins="0">
    <oddHeader>&amp;LSTATE OF ALASKA ESCALATION COST STUDY - MODEL SCHOOL BUILDING
ANCHORAGE, ALASKA (BASE)
APRIL 2022
&amp;8HMS Project No.:  22013&amp;RPAGE &amp;P
DATE:  &amp;D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79998168889431442"/>
  </sheetPr>
  <dimension ref="A1:J68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224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58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customFormat="1" x14ac:dyDescent="0.2">
      <c r="A7" t="s">
        <v>841</v>
      </c>
      <c r="B7" s="81">
        <v>100</v>
      </c>
      <c r="C7" s="282" t="s">
        <v>236</v>
      </c>
      <c r="D7" s="281">
        <v>7.08</v>
      </c>
      <c r="E7" s="46">
        <f t="shared" ref="E7:E52" si="0">B7*D7</f>
        <v>708</v>
      </c>
      <c r="F7" s="343">
        <v>0.1</v>
      </c>
      <c r="G7" s="281">
        <f t="shared" ref="G7:G52" si="1">B7*F7</f>
        <v>10</v>
      </c>
      <c r="H7" s="284"/>
      <c r="I7" s="228"/>
    </row>
    <row r="8" spans="1:10" x14ac:dyDescent="0.2">
      <c r="B8" s="46"/>
      <c r="D8" s="48"/>
      <c r="E8" s="46">
        <f t="shared" si="0"/>
        <v>0</v>
      </c>
      <c r="F8" s="48"/>
      <c r="G8" s="281">
        <f t="shared" si="1"/>
        <v>0</v>
      </c>
      <c r="H8" s="48">
        <f t="shared" ref="H8:H66" si="2">D8+F8</f>
        <v>0</v>
      </c>
      <c r="I8" s="46">
        <f t="shared" ref="I8:I66" si="3">SUM(E8,G8)</f>
        <v>0</v>
      </c>
    </row>
    <row r="9" spans="1:10" x14ac:dyDescent="0.2">
      <c r="A9" s="1" t="s">
        <v>842</v>
      </c>
      <c r="B9" s="46"/>
      <c r="D9" s="48"/>
      <c r="E9" s="46">
        <f t="shared" si="0"/>
        <v>0</v>
      </c>
      <c r="F9" s="48"/>
      <c r="G9" s="281">
        <f t="shared" si="1"/>
        <v>0</v>
      </c>
      <c r="H9" s="48">
        <f t="shared" si="2"/>
        <v>0</v>
      </c>
      <c r="I9" s="46">
        <f t="shared" si="3"/>
        <v>0</v>
      </c>
    </row>
    <row r="10" spans="1:10" x14ac:dyDescent="0.2">
      <c r="B10" s="46"/>
      <c r="D10" s="48"/>
      <c r="E10" s="46">
        <f t="shared" si="0"/>
        <v>0</v>
      </c>
      <c r="F10" s="48"/>
      <c r="G10" s="281">
        <f t="shared" si="1"/>
        <v>0</v>
      </c>
      <c r="H10" s="48">
        <f t="shared" si="2"/>
        <v>0</v>
      </c>
      <c r="I10" s="46">
        <f t="shared" si="3"/>
        <v>0</v>
      </c>
    </row>
    <row r="11" spans="1:10" customFormat="1" x14ac:dyDescent="0.2">
      <c r="A11" t="s">
        <v>929</v>
      </c>
      <c r="B11" s="81">
        <v>150</v>
      </c>
      <c r="C11" s="282" t="s">
        <v>236</v>
      </c>
      <c r="D11" s="281">
        <v>163.93</v>
      </c>
      <c r="E11" s="46">
        <f t="shared" si="0"/>
        <v>24590</v>
      </c>
      <c r="F11" s="343">
        <v>0.3</v>
      </c>
      <c r="G11" s="281">
        <f t="shared" si="1"/>
        <v>45</v>
      </c>
      <c r="H11" s="284"/>
      <c r="I11" s="228"/>
    </row>
    <row r="12" spans="1:10" customFormat="1" x14ac:dyDescent="0.2">
      <c r="B12" s="81"/>
      <c r="C12" s="282"/>
      <c r="D12" s="281"/>
      <c r="E12" s="46">
        <f t="shared" si="0"/>
        <v>0</v>
      </c>
      <c r="F12" s="343"/>
      <c r="G12" s="281">
        <f t="shared" si="1"/>
        <v>0</v>
      </c>
      <c r="H12" s="284"/>
      <c r="I12" s="228"/>
    </row>
    <row r="13" spans="1:10" customFormat="1" x14ac:dyDescent="0.2">
      <c r="A13" t="s">
        <v>843</v>
      </c>
      <c r="B13" s="81">
        <v>1</v>
      </c>
      <c r="C13" s="282" t="s">
        <v>277</v>
      </c>
      <c r="D13" s="281">
        <v>10229</v>
      </c>
      <c r="E13" s="46">
        <f t="shared" si="0"/>
        <v>10229</v>
      </c>
      <c r="F13" s="343">
        <v>30</v>
      </c>
      <c r="G13" s="281">
        <f t="shared" si="1"/>
        <v>30</v>
      </c>
      <c r="H13" s="284"/>
      <c r="I13" s="228"/>
    </row>
    <row r="14" spans="1:10" customFormat="1" x14ac:dyDescent="0.2">
      <c r="B14" s="81"/>
      <c r="C14" s="282"/>
      <c r="D14" s="281"/>
      <c r="E14" s="46">
        <f t="shared" si="0"/>
        <v>0</v>
      </c>
      <c r="F14" s="343"/>
      <c r="G14" s="281">
        <f t="shared" si="1"/>
        <v>0</v>
      </c>
      <c r="H14" s="284"/>
      <c r="I14" s="228"/>
    </row>
    <row r="15" spans="1:10" customFormat="1" x14ac:dyDescent="0.2">
      <c r="A15" t="s">
        <v>844</v>
      </c>
      <c r="B15" s="81">
        <v>1</v>
      </c>
      <c r="C15" s="282" t="s">
        <v>277</v>
      </c>
      <c r="D15" s="281">
        <v>413</v>
      </c>
      <c r="E15" s="46">
        <f t="shared" si="0"/>
        <v>413</v>
      </c>
      <c r="F15" s="343">
        <v>3</v>
      </c>
      <c r="G15" s="281">
        <f t="shared" si="1"/>
        <v>3</v>
      </c>
      <c r="H15" s="284"/>
      <c r="I15" s="228"/>
    </row>
    <row r="16" spans="1:10" customFormat="1" x14ac:dyDescent="0.2">
      <c r="B16" s="81"/>
      <c r="C16" s="282"/>
      <c r="D16" s="281"/>
      <c r="E16" s="46">
        <f t="shared" si="0"/>
        <v>0</v>
      </c>
      <c r="F16" s="343"/>
      <c r="G16" s="281">
        <f t="shared" si="1"/>
        <v>0</v>
      </c>
      <c r="H16" s="284"/>
      <c r="I16" s="228"/>
    </row>
    <row r="17" spans="1:9" customFormat="1" x14ac:dyDescent="0.2">
      <c r="A17" s="322" t="s">
        <v>850</v>
      </c>
      <c r="B17" s="81"/>
      <c r="C17" s="282"/>
      <c r="D17" s="281"/>
      <c r="E17" s="46">
        <f t="shared" si="0"/>
        <v>0</v>
      </c>
      <c r="F17" s="343"/>
      <c r="G17" s="281">
        <f t="shared" si="1"/>
        <v>0</v>
      </c>
      <c r="H17" s="284"/>
      <c r="I17" s="228"/>
    </row>
    <row r="18" spans="1:9" customFormat="1" x14ac:dyDescent="0.2">
      <c r="B18" s="81"/>
      <c r="C18" s="282"/>
      <c r="D18" s="281"/>
      <c r="E18" s="46">
        <f t="shared" si="0"/>
        <v>0</v>
      </c>
      <c r="F18" s="343"/>
      <c r="G18" s="281">
        <f t="shared" si="1"/>
        <v>0</v>
      </c>
      <c r="H18" s="284"/>
      <c r="I18" s="228"/>
    </row>
    <row r="19" spans="1:9" customFormat="1" x14ac:dyDescent="0.2">
      <c r="A19" t="s">
        <v>845</v>
      </c>
      <c r="B19" s="81">
        <v>200</v>
      </c>
      <c r="C19" s="282" t="s">
        <v>236</v>
      </c>
      <c r="D19" s="281">
        <v>163.93</v>
      </c>
      <c r="E19" s="46">
        <f t="shared" si="0"/>
        <v>32786</v>
      </c>
      <c r="F19" s="343">
        <v>0.3</v>
      </c>
      <c r="G19" s="281">
        <f t="shared" si="1"/>
        <v>60</v>
      </c>
      <c r="H19" s="284"/>
      <c r="I19" s="228"/>
    </row>
    <row r="20" spans="1:9" customFormat="1" x14ac:dyDescent="0.2">
      <c r="B20" s="81"/>
      <c r="C20" s="282"/>
      <c r="D20" s="281"/>
      <c r="E20" s="46">
        <f t="shared" si="0"/>
        <v>0</v>
      </c>
      <c r="F20" s="343"/>
      <c r="G20" s="281">
        <f t="shared" si="1"/>
        <v>0</v>
      </c>
      <c r="H20" s="284"/>
      <c r="I20" s="228"/>
    </row>
    <row r="21" spans="1:9" customFormat="1" x14ac:dyDescent="0.2">
      <c r="A21" t="s">
        <v>846</v>
      </c>
      <c r="B21" s="81">
        <v>1</v>
      </c>
      <c r="C21" s="282" t="s">
        <v>277</v>
      </c>
      <c r="D21" s="281">
        <v>5626.83</v>
      </c>
      <c r="E21" s="46">
        <f t="shared" si="0"/>
        <v>5627</v>
      </c>
      <c r="F21" s="343">
        <v>27.25</v>
      </c>
      <c r="G21" s="281">
        <f t="shared" si="1"/>
        <v>27.25</v>
      </c>
      <c r="H21" s="284"/>
      <c r="I21" s="228"/>
    </row>
    <row r="22" spans="1:9" customFormat="1" x14ac:dyDescent="0.2">
      <c r="B22" s="81"/>
      <c r="C22" s="282"/>
      <c r="D22" s="281"/>
      <c r="E22" s="46">
        <f t="shared" si="0"/>
        <v>0</v>
      </c>
      <c r="F22" s="343"/>
      <c r="G22" s="281">
        <f t="shared" si="1"/>
        <v>0</v>
      </c>
      <c r="H22" s="284"/>
      <c r="I22" s="228"/>
    </row>
    <row r="23" spans="1:9" customFormat="1" x14ac:dyDescent="0.2">
      <c r="A23" t="s">
        <v>847</v>
      </c>
      <c r="B23" s="81">
        <v>1</v>
      </c>
      <c r="C23" s="282" t="s">
        <v>277</v>
      </c>
      <c r="D23" s="281">
        <v>1425</v>
      </c>
      <c r="E23" s="46">
        <f t="shared" si="0"/>
        <v>1425</v>
      </c>
      <c r="F23" s="343">
        <v>3.85</v>
      </c>
      <c r="G23" s="281">
        <f t="shared" si="1"/>
        <v>3.85</v>
      </c>
      <c r="H23" s="284"/>
      <c r="I23" s="228"/>
    </row>
    <row r="24" spans="1:9" customFormat="1" x14ac:dyDescent="0.2">
      <c r="B24" s="81"/>
      <c r="C24" s="282"/>
      <c r="D24" s="281"/>
      <c r="E24" s="46">
        <f t="shared" si="0"/>
        <v>0</v>
      </c>
      <c r="F24" s="343"/>
      <c r="G24" s="281">
        <f t="shared" si="1"/>
        <v>0</v>
      </c>
      <c r="H24" s="284"/>
      <c r="I24" s="228"/>
    </row>
    <row r="25" spans="1:9" customFormat="1" x14ac:dyDescent="0.2">
      <c r="A25" t="s">
        <v>844</v>
      </c>
      <c r="B25" s="81">
        <v>1</v>
      </c>
      <c r="C25" s="282" t="s">
        <v>277</v>
      </c>
      <c r="D25" s="281">
        <v>413</v>
      </c>
      <c r="E25" s="46">
        <f t="shared" si="0"/>
        <v>413</v>
      </c>
      <c r="F25" s="343">
        <v>7.24</v>
      </c>
      <c r="G25" s="281">
        <f t="shared" si="1"/>
        <v>7.24</v>
      </c>
      <c r="H25" s="284"/>
      <c r="I25" s="228"/>
    </row>
    <row r="26" spans="1:9" customFormat="1" x14ac:dyDescent="0.2">
      <c r="B26" s="81"/>
      <c r="C26" s="282"/>
      <c r="D26" s="281"/>
      <c r="E26" s="46">
        <f t="shared" si="0"/>
        <v>0</v>
      </c>
      <c r="F26" s="343"/>
      <c r="G26" s="281">
        <f t="shared" si="1"/>
        <v>0</v>
      </c>
      <c r="H26" s="284"/>
      <c r="I26" s="228"/>
    </row>
    <row r="27" spans="1:9" customFormat="1" x14ac:dyDescent="0.2">
      <c r="A27" t="s">
        <v>848</v>
      </c>
      <c r="B27" s="81">
        <v>350</v>
      </c>
      <c r="C27" s="282" t="s">
        <v>236</v>
      </c>
      <c r="D27" s="281">
        <v>13.12</v>
      </c>
      <c r="E27" s="46">
        <f t="shared" si="0"/>
        <v>4592</v>
      </c>
      <c r="F27" s="343">
        <v>0.21</v>
      </c>
      <c r="G27" s="281">
        <f t="shared" si="1"/>
        <v>73.5</v>
      </c>
      <c r="H27" s="284"/>
      <c r="I27" s="228"/>
    </row>
    <row r="28" spans="1:9" x14ac:dyDescent="0.2">
      <c r="D28" s="344"/>
      <c r="E28" s="46">
        <f t="shared" si="0"/>
        <v>0</v>
      </c>
      <c r="F28" s="345"/>
      <c r="G28" s="281">
        <f t="shared" si="1"/>
        <v>0</v>
      </c>
    </row>
    <row r="29" spans="1:9" x14ac:dyDescent="0.2">
      <c r="A29" s="40" t="s">
        <v>849</v>
      </c>
      <c r="B29" s="81">
        <v>1</v>
      </c>
      <c r="C29" s="41" t="s">
        <v>288</v>
      </c>
      <c r="D29" s="344">
        <v>156</v>
      </c>
      <c r="E29" s="46">
        <f t="shared" si="0"/>
        <v>156</v>
      </c>
      <c r="F29" s="345">
        <v>16</v>
      </c>
      <c r="G29" s="281">
        <f t="shared" si="1"/>
        <v>16</v>
      </c>
    </row>
    <row r="30" spans="1:9" x14ac:dyDescent="0.2">
      <c r="D30" s="344"/>
      <c r="E30" s="46">
        <f t="shared" si="0"/>
        <v>0</v>
      </c>
      <c r="F30" s="345"/>
      <c r="G30" s="281">
        <f t="shared" si="1"/>
        <v>0</v>
      </c>
    </row>
    <row r="31" spans="1:9" x14ac:dyDescent="0.2">
      <c r="A31" s="1" t="s">
        <v>851</v>
      </c>
      <c r="D31" s="344"/>
      <c r="E31" s="46">
        <f t="shared" si="0"/>
        <v>0</v>
      </c>
      <c r="F31" s="345"/>
      <c r="G31" s="281">
        <f t="shared" si="1"/>
        <v>0</v>
      </c>
    </row>
    <row r="32" spans="1:9" x14ac:dyDescent="0.2">
      <c r="B32" s="46"/>
      <c r="D32" s="48"/>
      <c r="E32" s="46">
        <f t="shared" si="0"/>
        <v>0</v>
      </c>
      <c r="F32" s="48"/>
      <c r="G32" s="281">
        <f t="shared" si="1"/>
        <v>0</v>
      </c>
      <c r="H32" s="48"/>
      <c r="I32" s="46"/>
    </row>
    <row r="33" spans="1:7" x14ac:dyDescent="0.2">
      <c r="A33" s="40" t="s">
        <v>932</v>
      </c>
      <c r="D33" s="344"/>
      <c r="E33" s="46">
        <f t="shared" si="0"/>
        <v>0</v>
      </c>
      <c r="F33" s="345"/>
      <c r="G33" s="281">
        <f t="shared" si="1"/>
        <v>0</v>
      </c>
    </row>
    <row r="34" spans="1:7" x14ac:dyDescent="0.2">
      <c r="A34" s="40" t="s">
        <v>860</v>
      </c>
      <c r="B34" s="81">
        <v>1</v>
      </c>
      <c r="C34" s="41" t="s">
        <v>277</v>
      </c>
      <c r="D34" s="344">
        <v>84800</v>
      </c>
      <c r="E34" s="46">
        <f t="shared" si="0"/>
        <v>84800</v>
      </c>
      <c r="F34" s="345">
        <v>11</v>
      </c>
      <c r="G34" s="281">
        <f t="shared" si="1"/>
        <v>11</v>
      </c>
    </row>
    <row r="35" spans="1:7" x14ac:dyDescent="0.2">
      <c r="D35" s="344"/>
      <c r="E35" s="46">
        <f t="shared" si="0"/>
        <v>0</v>
      </c>
      <c r="F35" s="345"/>
      <c r="G35" s="281">
        <f t="shared" si="1"/>
        <v>0</v>
      </c>
    </row>
    <row r="36" spans="1:7" x14ac:dyDescent="0.2">
      <c r="A36" s="40" t="s">
        <v>852</v>
      </c>
      <c r="B36" s="81">
        <v>1</v>
      </c>
      <c r="C36" s="41" t="s">
        <v>288</v>
      </c>
      <c r="D36" s="344">
        <v>9306</v>
      </c>
      <c r="E36" s="46">
        <f t="shared" si="0"/>
        <v>9306</v>
      </c>
      <c r="F36" s="345">
        <v>6.5</v>
      </c>
      <c r="G36" s="281">
        <f t="shared" si="1"/>
        <v>6.5</v>
      </c>
    </row>
    <row r="37" spans="1:7" x14ac:dyDescent="0.2">
      <c r="D37" s="344"/>
      <c r="E37" s="46">
        <f t="shared" si="0"/>
        <v>0</v>
      </c>
      <c r="F37" s="345"/>
      <c r="G37" s="281">
        <f t="shared" si="1"/>
        <v>0</v>
      </c>
    </row>
    <row r="38" spans="1:7" x14ac:dyDescent="0.2">
      <c r="A38" s="1" t="s">
        <v>861</v>
      </c>
      <c r="D38" s="344"/>
      <c r="E38" s="46">
        <f t="shared" si="0"/>
        <v>0</v>
      </c>
      <c r="F38" s="345"/>
      <c r="G38" s="281">
        <f t="shared" si="1"/>
        <v>0</v>
      </c>
    </row>
    <row r="39" spans="1:7" x14ac:dyDescent="0.2">
      <c r="D39" s="344"/>
      <c r="E39" s="46">
        <f t="shared" si="0"/>
        <v>0</v>
      </c>
      <c r="F39" s="345"/>
      <c r="G39" s="281">
        <f t="shared" si="1"/>
        <v>0</v>
      </c>
    </row>
    <row r="40" spans="1:7" x14ac:dyDescent="0.2">
      <c r="A40" s="40" t="s">
        <v>853</v>
      </c>
      <c r="B40" s="81">
        <v>500</v>
      </c>
      <c r="C40" s="41" t="s">
        <v>854</v>
      </c>
      <c r="D40" s="344">
        <v>5.8</v>
      </c>
      <c r="E40" s="46">
        <f t="shared" si="0"/>
        <v>2900</v>
      </c>
      <c r="F40" s="345">
        <v>4.0000000000000001E-3</v>
      </c>
      <c r="G40" s="281">
        <f t="shared" si="1"/>
        <v>2</v>
      </c>
    </row>
    <row r="41" spans="1:7" x14ac:dyDescent="0.2">
      <c r="D41" s="344"/>
      <c r="E41" s="46">
        <f t="shared" si="0"/>
        <v>0</v>
      </c>
      <c r="F41" s="345"/>
      <c r="G41" s="281">
        <f t="shared" si="1"/>
        <v>0</v>
      </c>
    </row>
    <row r="42" spans="1:7" x14ac:dyDescent="0.2">
      <c r="A42" s="40" t="s">
        <v>855</v>
      </c>
      <c r="B42" s="81">
        <v>140</v>
      </c>
      <c r="C42" s="41" t="s">
        <v>236</v>
      </c>
      <c r="D42" s="344">
        <v>5.04</v>
      </c>
      <c r="E42" s="46">
        <f t="shared" si="0"/>
        <v>706</v>
      </c>
      <c r="F42" s="345">
        <v>0.22800000000000001</v>
      </c>
      <c r="G42" s="281">
        <f t="shared" si="1"/>
        <v>31.92</v>
      </c>
    </row>
    <row r="43" spans="1:7" x14ac:dyDescent="0.2">
      <c r="D43" s="344"/>
      <c r="E43" s="46">
        <f t="shared" si="0"/>
        <v>0</v>
      </c>
      <c r="F43" s="345"/>
      <c r="G43" s="281">
        <f t="shared" si="1"/>
        <v>0</v>
      </c>
    </row>
    <row r="44" spans="1:7" x14ac:dyDescent="0.2">
      <c r="A44" s="40" t="s">
        <v>856</v>
      </c>
      <c r="B44" s="81">
        <v>100</v>
      </c>
      <c r="C44" s="41" t="s">
        <v>236</v>
      </c>
      <c r="D44" s="344">
        <v>7.08</v>
      </c>
      <c r="E44" s="46">
        <f t="shared" si="0"/>
        <v>708</v>
      </c>
      <c r="F44" s="345">
        <v>0.1</v>
      </c>
      <c r="G44" s="281">
        <f t="shared" si="1"/>
        <v>10</v>
      </c>
    </row>
    <row r="45" spans="1:7" x14ac:dyDescent="0.2">
      <c r="D45" s="344"/>
      <c r="E45" s="46">
        <f t="shared" si="0"/>
        <v>0</v>
      </c>
      <c r="F45" s="345"/>
      <c r="G45" s="281">
        <f t="shared" si="1"/>
        <v>0</v>
      </c>
    </row>
    <row r="46" spans="1:7" x14ac:dyDescent="0.2">
      <c r="A46" s="40" t="s">
        <v>857</v>
      </c>
      <c r="B46" s="81">
        <v>1</v>
      </c>
      <c r="C46" s="41" t="s">
        <v>277</v>
      </c>
      <c r="D46" s="344">
        <v>1378</v>
      </c>
      <c r="E46" s="46">
        <f t="shared" si="0"/>
        <v>1378</v>
      </c>
      <c r="F46" s="345">
        <v>7</v>
      </c>
      <c r="G46" s="281">
        <f t="shared" si="1"/>
        <v>7</v>
      </c>
    </row>
    <row r="47" spans="1:7" x14ac:dyDescent="0.2">
      <c r="D47" s="344"/>
      <c r="E47" s="46">
        <f t="shared" si="0"/>
        <v>0</v>
      </c>
      <c r="F47" s="345"/>
      <c r="G47" s="281">
        <f t="shared" si="1"/>
        <v>0</v>
      </c>
    </row>
    <row r="48" spans="1:7" x14ac:dyDescent="0.2">
      <c r="A48" s="40" t="s">
        <v>858</v>
      </c>
      <c r="B48" s="81">
        <v>28</v>
      </c>
      <c r="C48" s="41" t="s">
        <v>236</v>
      </c>
      <c r="D48" s="344">
        <v>55</v>
      </c>
      <c r="E48" s="46">
        <f t="shared" si="0"/>
        <v>1540</v>
      </c>
      <c r="F48" s="345">
        <v>0.2</v>
      </c>
      <c r="G48" s="281">
        <f t="shared" si="1"/>
        <v>5.6</v>
      </c>
    </row>
    <row r="49" spans="1:9" x14ac:dyDescent="0.2">
      <c r="D49" s="344"/>
      <c r="E49" s="46">
        <f t="shared" si="0"/>
        <v>0</v>
      </c>
      <c r="F49" s="345"/>
      <c r="G49" s="281">
        <f t="shared" si="1"/>
        <v>0</v>
      </c>
    </row>
    <row r="50" spans="1:9" x14ac:dyDescent="0.2">
      <c r="A50" s="40" t="s">
        <v>840</v>
      </c>
      <c r="B50" s="81">
        <v>1</v>
      </c>
      <c r="C50" s="41" t="s">
        <v>277</v>
      </c>
      <c r="D50" s="344">
        <v>2033</v>
      </c>
      <c r="E50" s="46">
        <f t="shared" si="0"/>
        <v>2033</v>
      </c>
      <c r="F50" s="345">
        <v>3.8</v>
      </c>
      <c r="G50" s="281">
        <f t="shared" si="1"/>
        <v>3.8</v>
      </c>
    </row>
    <row r="51" spans="1:9" x14ac:dyDescent="0.2">
      <c r="D51" s="344"/>
      <c r="E51" s="46">
        <f t="shared" si="0"/>
        <v>0</v>
      </c>
      <c r="F51" s="345"/>
      <c r="G51" s="281">
        <f t="shared" si="1"/>
        <v>0</v>
      </c>
    </row>
    <row r="52" spans="1:9" x14ac:dyDescent="0.2">
      <c r="A52" s="40" t="s">
        <v>859</v>
      </c>
      <c r="B52" s="81">
        <v>1</v>
      </c>
      <c r="C52" s="41" t="s">
        <v>288</v>
      </c>
      <c r="D52" s="344">
        <v>170</v>
      </c>
      <c r="E52" s="46">
        <f t="shared" si="0"/>
        <v>170</v>
      </c>
      <c r="F52" s="345">
        <v>17</v>
      </c>
      <c r="G52" s="281">
        <f t="shared" si="1"/>
        <v>17</v>
      </c>
    </row>
    <row r="53" spans="1:9" x14ac:dyDescent="0.2">
      <c r="B53" s="46"/>
      <c r="D53" s="48"/>
      <c r="E53" s="46">
        <f t="shared" ref="E53:E54" si="4">B53*D53</f>
        <v>0</v>
      </c>
      <c r="F53" s="48"/>
      <c r="G53" s="285">
        <f t="shared" ref="G53" si="5">B53*F53</f>
        <v>0</v>
      </c>
      <c r="H53" s="48">
        <f t="shared" ref="H53" si="6">D53+F53</f>
        <v>0</v>
      </c>
      <c r="I53" s="46">
        <f t="shared" ref="I53" si="7">SUM(E53,G53)</f>
        <v>0</v>
      </c>
    </row>
    <row r="54" spans="1:9" s="298" customFormat="1" x14ac:dyDescent="0.2">
      <c r="A54" s="298" t="s">
        <v>265</v>
      </c>
      <c r="B54" s="299"/>
      <c r="C54" s="300"/>
      <c r="D54" s="301"/>
      <c r="E54" s="302">
        <f t="shared" si="4"/>
        <v>0</v>
      </c>
      <c r="F54" s="303"/>
      <c r="G54" s="304">
        <f>SUM(G1:G53)</f>
        <v>370.66</v>
      </c>
      <c r="H54" s="305" t="s">
        <v>241</v>
      </c>
      <c r="I54" s="299"/>
    </row>
    <row r="55" spans="1:9" x14ac:dyDescent="0.2">
      <c r="B55" s="46"/>
      <c r="D55" s="48"/>
      <c r="E55" s="46"/>
      <c r="F55" s="48"/>
      <c r="G55" s="46"/>
      <c r="H55" s="48"/>
      <c r="I55" s="46"/>
    </row>
    <row r="56" spans="1:9" x14ac:dyDescent="0.2">
      <c r="A56" s="40" t="s">
        <v>242</v>
      </c>
      <c r="B56" s="46"/>
      <c r="D56" s="48"/>
      <c r="E56" s="46"/>
      <c r="F56" s="48"/>
      <c r="G56" s="296">
        <f>'Labor Rates'!M23</f>
        <v>90.49</v>
      </c>
      <c r="H56" s="297" t="s">
        <v>254</v>
      </c>
      <c r="I56" s="46"/>
    </row>
    <row r="57" spans="1:9" x14ac:dyDescent="0.2">
      <c r="B57" s="49"/>
      <c r="D57" s="48"/>
      <c r="E57" s="46"/>
      <c r="F57" s="48"/>
      <c r="G57" s="46"/>
      <c r="H57" s="48"/>
      <c r="I57" s="46"/>
    </row>
    <row r="58" spans="1:9" x14ac:dyDescent="0.2">
      <c r="B58" s="49"/>
      <c r="D58" s="48"/>
      <c r="E58" s="46"/>
      <c r="F58" s="48"/>
      <c r="G58" s="46"/>
      <c r="H58" s="48"/>
      <c r="I58" s="46"/>
    </row>
    <row r="59" spans="1:9" x14ac:dyDescent="0.2">
      <c r="B59" s="49"/>
      <c r="D59" s="48"/>
      <c r="E59" s="46"/>
      <c r="F59" s="48"/>
      <c r="G59" s="46"/>
      <c r="H59" s="48"/>
      <c r="I59" s="46"/>
    </row>
    <row r="60" spans="1:9" x14ac:dyDescent="0.2">
      <c r="B60" s="49"/>
      <c r="D60" s="48"/>
      <c r="E60" s="46"/>
      <c r="F60" s="48"/>
      <c r="G60" s="46"/>
      <c r="H60" s="48"/>
      <c r="I60" s="46"/>
    </row>
    <row r="61" spans="1:9" x14ac:dyDescent="0.2">
      <c r="B61" s="49"/>
      <c r="D61" s="48"/>
      <c r="E61" s="46"/>
      <c r="F61" s="48"/>
      <c r="G61" s="46"/>
      <c r="H61" s="48"/>
      <c r="I61" s="46"/>
    </row>
    <row r="62" spans="1:9" x14ac:dyDescent="0.2">
      <c r="B62" s="49"/>
      <c r="D62" s="48"/>
      <c r="E62" s="46"/>
      <c r="F62" s="48"/>
      <c r="G62" s="46"/>
      <c r="H62" s="48"/>
      <c r="I62" s="46"/>
    </row>
    <row r="63" spans="1:9" x14ac:dyDescent="0.2">
      <c r="B63" s="49"/>
      <c r="D63" s="48"/>
      <c r="E63" s="46"/>
      <c r="F63" s="48"/>
      <c r="G63" s="46"/>
      <c r="H63" s="48"/>
      <c r="I63" s="46"/>
    </row>
    <row r="64" spans="1:9" x14ac:dyDescent="0.2">
      <c r="B64" s="49"/>
      <c r="D64" s="48"/>
      <c r="E64" s="46"/>
      <c r="F64" s="48"/>
      <c r="G64" s="46"/>
      <c r="H64" s="48"/>
      <c r="I64" s="46"/>
    </row>
    <row r="65" spans="1:10" x14ac:dyDescent="0.2">
      <c r="B65" s="49"/>
      <c r="D65" s="48"/>
      <c r="E65" s="46"/>
      <c r="F65" s="48"/>
      <c r="G65" s="46"/>
      <c r="H65" s="48"/>
      <c r="I65" s="46"/>
    </row>
    <row r="66" spans="1:10" x14ac:dyDescent="0.2">
      <c r="B66" s="46"/>
      <c r="D66" s="48"/>
      <c r="E66" s="46">
        <f t="shared" ref="E66" si="8">B66*D66</f>
        <v>0</v>
      </c>
      <c r="F66" s="48"/>
      <c r="G66" s="46">
        <f t="shared" ref="G66" si="9">B66*F66</f>
        <v>0</v>
      </c>
      <c r="H66" s="48">
        <f t="shared" si="2"/>
        <v>0</v>
      </c>
      <c r="I66" s="46">
        <f t="shared" si="3"/>
        <v>0</v>
      </c>
    </row>
    <row r="67" spans="1:10" ht="13.5" thickBot="1" x14ac:dyDescent="0.25">
      <c r="A67" s="23" t="s">
        <v>7</v>
      </c>
      <c r="B67" s="50">
        <v>490</v>
      </c>
      <c r="C67" s="24" t="s">
        <v>118</v>
      </c>
      <c r="D67" s="51"/>
      <c r="E67" s="47">
        <f>SUM(E1:E66)</f>
        <v>184480</v>
      </c>
      <c r="F67" s="51"/>
      <c r="G67" s="47">
        <f>G54*G56</f>
        <v>33541</v>
      </c>
      <c r="H67" s="51"/>
      <c r="I67" s="47">
        <f>G67+E67</f>
        <v>218021</v>
      </c>
      <c r="J67" s="80"/>
    </row>
    <row r="68" spans="1:10" ht="13.5" thickTop="1" x14ac:dyDescent="0.2"/>
  </sheetData>
  <phoneticPr fontId="0" type="noConversion"/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3" tint="0.79998168889431442"/>
  </sheetPr>
  <dimension ref="A1:J99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224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57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 t="shared" ref="E6:E97" si="0">B6*D6</f>
        <v>0</v>
      </c>
      <c r="F6" s="48"/>
      <c r="G6" s="46">
        <f t="shared" ref="G6:G97" si="1">B6*F6</f>
        <v>0</v>
      </c>
      <c r="H6" s="48">
        <f t="shared" ref="H6:H97" si="2">D6+F6</f>
        <v>0</v>
      </c>
      <c r="I6" s="46">
        <f t="shared" ref="I6:I97" si="3">SUM(E6,G6)</f>
        <v>0</v>
      </c>
    </row>
    <row r="7" spans="1:10" x14ac:dyDescent="0.2">
      <c r="A7" s="1" t="s">
        <v>862</v>
      </c>
      <c r="B7" s="46"/>
      <c r="D7" s="48"/>
      <c r="E7" s="46">
        <f t="shared" si="0"/>
        <v>0</v>
      </c>
      <c r="F7" s="48"/>
      <c r="G7" s="46">
        <f t="shared" si="1"/>
        <v>0</v>
      </c>
      <c r="H7" s="48">
        <f t="shared" si="2"/>
        <v>0</v>
      </c>
      <c r="I7" s="46">
        <f t="shared" si="3"/>
        <v>0</v>
      </c>
    </row>
    <row r="8" spans="1:10" x14ac:dyDescent="0.2">
      <c r="B8" s="46"/>
      <c r="D8" s="48"/>
      <c r="E8" s="46">
        <f t="shared" si="0"/>
        <v>0</v>
      </c>
      <c r="F8" s="48"/>
      <c r="G8" s="46">
        <f t="shared" si="1"/>
        <v>0</v>
      </c>
      <c r="H8" s="48">
        <f t="shared" si="2"/>
        <v>0</v>
      </c>
      <c r="I8" s="46">
        <f t="shared" si="3"/>
        <v>0</v>
      </c>
    </row>
    <row r="9" spans="1:10" x14ac:dyDescent="0.2">
      <c r="A9" s="40" t="s">
        <v>863</v>
      </c>
      <c r="B9" s="81">
        <v>1</v>
      </c>
      <c r="C9" s="41" t="s">
        <v>277</v>
      </c>
      <c r="D9" s="82">
        <v>845</v>
      </c>
      <c r="E9" s="46">
        <f t="shared" si="0"/>
        <v>845</v>
      </c>
      <c r="F9" s="345">
        <v>4.55</v>
      </c>
      <c r="G9" s="281">
        <f t="shared" si="1"/>
        <v>4.55</v>
      </c>
    </row>
    <row r="10" spans="1:10" x14ac:dyDescent="0.2">
      <c r="E10" s="46">
        <f t="shared" si="0"/>
        <v>0</v>
      </c>
      <c r="F10" s="345"/>
      <c r="G10" s="281">
        <f t="shared" si="1"/>
        <v>0</v>
      </c>
    </row>
    <row r="11" spans="1:10" x14ac:dyDescent="0.2">
      <c r="A11" s="40" t="s">
        <v>864</v>
      </c>
      <c r="B11" s="81">
        <v>22</v>
      </c>
      <c r="C11" s="41" t="s">
        <v>236</v>
      </c>
      <c r="D11" s="82">
        <v>55.64</v>
      </c>
      <c r="E11" s="46">
        <f t="shared" si="0"/>
        <v>1224</v>
      </c>
      <c r="F11" s="345">
        <v>0.2</v>
      </c>
      <c r="G11" s="281">
        <f t="shared" si="1"/>
        <v>4.4000000000000004</v>
      </c>
    </row>
    <row r="12" spans="1:10" x14ac:dyDescent="0.2">
      <c r="E12" s="46">
        <f t="shared" si="0"/>
        <v>0</v>
      </c>
      <c r="F12" s="345"/>
      <c r="G12" s="281">
        <f t="shared" si="1"/>
        <v>0</v>
      </c>
    </row>
    <row r="13" spans="1:10" x14ac:dyDescent="0.2">
      <c r="A13" s="40" t="s">
        <v>865</v>
      </c>
      <c r="B13" s="81">
        <v>1</v>
      </c>
      <c r="C13" s="41" t="s">
        <v>277</v>
      </c>
      <c r="D13" s="82">
        <v>786</v>
      </c>
      <c r="E13" s="46">
        <f t="shared" si="0"/>
        <v>786</v>
      </c>
      <c r="F13" s="345">
        <v>3.1</v>
      </c>
      <c r="G13" s="281">
        <f t="shared" si="1"/>
        <v>3.1</v>
      </c>
    </row>
    <row r="14" spans="1:10" x14ac:dyDescent="0.2">
      <c r="E14" s="46">
        <f t="shared" si="0"/>
        <v>0</v>
      </c>
      <c r="F14" s="345"/>
      <c r="G14" s="281">
        <f t="shared" si="1"/>
        <v>0</v>
      </c>
    </row>
    <row r="15" spans="1:10" x14ac:dyDescent="0.2">
      <c r="A15" s="40" t="s">
        <v>866</v>
      </c>
      <c r="E15" s="46">
        <f t="shared" si="0"/>
        <v>0</v>
      </c>
      <c r="F15" s="345"/>
      <c r="G15" s="281">
        <f t="shared" si="1"/>
        <v>0</v>
      </c>
      <c r="I15" s="46" t="s">
        <v>867</v>
      </c>
    </row>
    <row r="16" spans="1:10" x14ac:dyDescent="0.2">
      <c r="E16" s="46">
        <f t="shared" si="0"/>
        <v>0</v>
      </c>
      <c r="F16" s="345"/>
      <c r="G16" s="281">
        <f t="shared" si="1"/>
        <v>0</v>
      </c>
    </row>
    <row r="17" spans="1:9" x14ac:dyDescent="0.2">
      <c r="A17" s="40" t="s">
        <v>868</v>
      </c>
      <c r="E17" s="46">
        <f t="shared" si="0"/>
        <v>0</v>
      </c>
      <c r="F17" s="345"/>
      <c r="G17" s="281">
        <f t="shared" si="1"/>
        <v>0</v>
      </c>
      <c r="I17" s="46" t="s">
        <v>867</v>
      </c>
    </row>
    <row r="18" spans="1:9" x14ac:dyDescent="0.2">
      <c r="E18" s="46">
        <f t="shared" si="0"/>
        <v>0</v>
      </c>
      <c r="F18" s="345"/>
      <c r="G18" s="281">
        <f t="shared" si="1"/>
        <v>0</v>
      </c>
    </row>
    <row r="19" spans="1:9" x14ac:dyDescent="0.2">
      <c r="A19" s="40" t="s">
        <v>889</v>
      </c>
      <c r="B19" s="81">
        <v>75</v>
      </c>
      <c r="C19" s="41" t="s">
        <v>236</v>
      </c>
      <c r="D19" s="82">
        <v>7.08</v>
      </c>
      <c r="E19" s="46">
        <f t="shared" si="0"/>
        <v>531</v>
      </c>
      <c r="F19" s="345">
        <v>0.1</v>
      </c>
      <c r="G19" s="281">
        <f t="shared" si="1"/>
        <v>7.5</v>
      </c>
    </row>
    <row r="20" spans="1:9" x14ac:dyDescent="0.2">
      <c r="E20" s="46">
        <f t="shared" si="0"/>
        <v>0</v>
      </c>
      <c r="F20" s="345"/>
      <c r="G20" s="281">
        <f t="shared" si="1"/>
        <v>0</v>
      </c>
    </row>
    <row r="21" spans="1:9" x14ac:dyDescent="0.2">
      <c r="A21" s="40" t="s">
        <v>875</v>
      </c>
      <c r="E21" s="46">
        <f t="shared" si="0"/>
        <v>0</v>
      </c>
      <c r="F21" s="345"/>
      <c r="G21" s="281">
        <f t="shared" si="1"/>
        <v>0</v>
      </c>
    </row>
    <row r="22" spans="1:9" x14ac:dyDescent="0.2">
      <c r="A22" s="40" t="s">
        <v>876</v>
      </c>
      <c r="B22" s="81">
        <v>2</v>
      </c>
      <c r="C22" s="41" t="s">
        <v>277</v>
      </c>
      <c r="D22" s="82">
        <v>125</v>
      </c>
      <c r="E22" s="46">
        <f t="shared" si="0"/>
        <v>250</v>
      </c>
      <c r="F22" s="345">
        <v>1.94</v>
      </c>
      <c r="G22" s="281">
        <f t="shared" si="1"/>
        <v>3.88</v>
      </c>
    </row>
    <row r="23" spans="1:9" x14ac:dyDescent="0.2">
      <c r="E23" s="46">
        <f t="shared" si="0"/>
        <v>0</v>
      </c>
      <c r="F23" s="345"/>
      <c r="G23" s="281">
        <f t="shared" si="1"/>
        <v>0</v>
      </c>
    </row>
    <row r="24" spans="1:9" x14ac:dyDescent="0.2">
      <c r="A24" s="40" t="s">
        <v>870</v>
      </c>
      <c r="B24" s="81">
        <v>75</v>
      </c>
      <c r="C24" s="41" t="s">
        <v>236</v>
      </c>
      <c r="D24" s="82">
        <v>8.1999999999999993</v>
      </c>
      <c r="E24" s="46">
        <f t="shared" si="0"/>
        <v>615</v>
      </c>
      <c r="F24" s="345">
        <v>0.04</v>
      </c>
      <c r="G24" s="281">
        <f t="shared" si="1"/>
        <v>3</v>
      </c>
    </row>
    <row r="25" spans="1:9" x14ac:dyDescent="0.2">
      <c r="E25" s="46">
        <f t="shared" si="0"/>
        <v>0</v>
      </c>
      <c r="F25" s="345"/>
      <c r="G25" s="281">
        <f t="shared" si="1"/>
        <v>0</v>
      </c>
    </row>
    <row r="26" spans="1:9" x14ac:dyDescent="0.2">
      <c r="A26" s="40" t="s">
        <v>871</v>
      </c>
      <c r="B26" s="81">
        <v>75</v>
      </c>
      <c r="C26" s="41" t="s">
        <v>236</v>
      </c>
      <c r="D26" s="82">
        <v>44.34</v>
      </c>
      <c r="E26" s="46">
        <f t="shared" si="0"/>
        <v>3326</v>
      </c>
      <c r="F26" s="345">
        <v>0.47199999999999998</v>
      </c>
      <c r="G26" s="281">
        <f t="shared" si="1"/>
        <v>35.4</v>
      </c>
    </row>
    <row r="27" spans="1:9" x14ac:dyDescent="0.2">
      <c r="E27" s="46">
        <f t="shared" si="0"/>
        <v>0</v>
      </c>
      <c r="F27" s="345"/>
      <c r="G27" s="281">
        <f t="shared" si="1"/>
        <v>0</v>
      </c>
    </row>
    <row r="28" spans="1:9" x14ac:dyDescent="0.2">
      <c r="A28" s="40" t="s">
        <v>872</v>
      </c>
      <c r="B28" s="81">
        <v>1</v>
      </c>
      <c r="C28" s="41" t="s">
        <v>277</v>
      </c>
      <c r="D28" s="82">
        <v>331</v>
      </c>
      <c r="E28" s="46">
        <f t="shared" si="0"/>
        <v>331</v>
      </c>
      <c r="F28" s="345">
        <v>3.26</v>
      </c>
      <c r="G28" s="281">
        <f t="shared" si="1"/>
        <v>3.26</v>
      </c>
    </row>
    <row r="29" spans="1:9" x14ac:dyDescent="0.2">
      <c r="E29" s="46">
        <f t="shared" si="0"/>
        <v>0</v>
      </c>
      <c r="F29" s="345"/>
      <c r="G29" s="281">
        <f t="shared" si="1"/>
        <v>0</v>
      </c>
    </row>
    <row r="30" spans="1:9" x14ac:dyDescent="0.2">
      <c r="A30" s="40" t="s">
        <v>874</v>
      </c>
      <c r="B30" s="81">
        <v>330</v>
      </c>
      <c r="C30" s="41" t="s">
        <v>236</v>
      </c>
      <c r="D30" s="82">
        <v>12.85</v>
      </c>
      <c r="E30" s="46">
        <f t="shared" si="0"/>
        <v>4241</v>
      </c>
      <c r="F30" s="345">
        <v>5.6000000000000001E-2</v>
      </c>
      <c r="G30" s="281">
        <f t="shared" si="1"/>
        <v>18.48</v>
      </c>
    </row>
    <row r="31" spans="1:9" x14ac:dyDescent="0.2">
      <c r="E31" s="46">
        <f t="shared" si="0"/>
        <v>0</v>
      </c>
      <c r="F31" s="345"/>
      <c r="G31" s="281">
        <f t="shared" si="1"/>
        <v>0</v>
      </c>
    </row>
    <row r="32" spans="1:9" x14ac:dyDescent="0.2">
      <c r="A32" s="40" t="s">
        <v>873</v>
      </c>
      <c r="B32" s="81">
        <v>1</v>
      </c>
      <c r="C32" s="41" t="s">
        <v>288</v>
      </c>
      <c r="D32" s="82">
        <v>350</v>
      </c>
      <c r="E32" s="46">
        <f t="shared" si="0"/>
        <v>350</v>
      </c>
      <c r="F32" s="345">
        <v>6</v>
      </c>
      <c r="G32" s="281">
        <f t="shared" si="1"/>
        <v>6</v>
      </c>
    </row>
    <row r="33" spans="1:7" x14ac:dyDescent="0.2">
      <c r="E33" s="46">
        <f t="shared" si="0"/>
        <v>0</v>
      </c>
      <c r="F33" s="345"/>
      <c r="G33" s="281">
        <f t="shared" si="1"/>
        <v>0</v>
      </c>
    </row>
    <row r="34" spans="1:7" x14ac:dyDescent="0.2">
      <c r="A34" s="40" t="s">
        <v>890</v>
      </c>
      <c r="B34" s="81">
        <v>1</v>
      </c>
      <c r="C34" s="41" t="s">
        <v>288</v>
      </c>
      <c r="D34" s="82">
        <v>450</v>
      </c>
      <c r="E34" s="46">
        <f t="shared" si="0"/>
        <v>450</v>
      </c>
      <c r="F34" s="345">
        <v>7</v>
      </c>
      <c r="G34" s="281">
        <f t="shared" si="1"/>
        <v>7</v>
      </c>
    </row>
    <row r="35" spans="1:7" x14ac:dyDescent="0.2">
      <c r="E35" s="46">
        <f t="shared" si="0"/>
        <v>0</v>
      </c>
      <c r="F35" s="345"/>
      <c r="G35" s="281">
        <f t="shared" si="1"/>
        <v>0</v>
      </c>
    </row>
    <row r="36" spans="1:7" x14ac:dyDescent="0.2">
      <c r="E36" s="46">
        <f t="shared" si="0"/>
        <v>0</v>
      </c>
      <c r="F36" s="345"/>
      <c r="G36" s="281">
        <f t="shared" si="1"/>
        <v>0</v>
      </c>
    </row>
    <row r="37" spans="1:7" x14ac:dyDescent="0.2">
      <c r="E37" s="46">
        <f t="shared" si="0"/>
        <v>0</v>
      </c>
      <c r="F37" s="345"/>
      <c r="G37" s="281">
        <f t="shared" si="1"/>
        <v>0</v>
      </c>
    </row>
    <row r="38" spans="1:7" x14ac:dyDescent="0.2">
      <c r="A38" s="1" t="s">
        <v>877</v>
      </c>
      <c r="E38" s="46">
        <f t="shared" si="0"/>
        <v>0</v>
      </c>
      <c r="F38" s="345"/>
      <c r="G38" s="281">
        <f t="shared" si="1"/>
        <v>0</v>
      </c>
    </row>
    <row r="39" spans="1:7" x14ac:dyDescent="0.2">
      <c r="E39" s="46">
        <f t="shared" si="0"/>
        <v>0</v>
      </c>
      <c r="F39" s="345"/>
      <c r="G39" s="281">
        <f t="shared" si="1"/>
        <v>0</v>
      </c>
    </row>
    <row r="40" spans="1:7" x14ac:dyDescent="0.2">
      <c r="A40" s="40" t="s">
        <v>878</v>
      </c>
      <c r="E40" s="46">
        <f t="shared" si="0"/>
        <v>0</v>
      </c>
      <c r="F40" s="345"/>
      <c r="G40" s="281">
        <f t="shared" si="1"/>
        <v>0</v>
      </c>
    </row>
    <row r="41" spans="1:7" x14ac:dyDescent="0.2">
      <c r="A41" s="40" t="s">
        <v>879</v>
      </c>
      <c r="B41" s="81">
        <v>4</v>
      </c>
      <c r="C41" s="41" t="s">
        <v>277</v>
      </c>
      <c r="D41" s="82">
        <v>2156</v>
      </c>
      <c r="E41" s="46">
        <f t="shared" si="0"/>
        <v>8624</v>
      </c>
      <c r="F41" s="345">
        <v>12</v>
      </c>
      <c r="G41" s="281">
        <f t="shared" si="1"/>
        <v>48</v>
      </c>
    </row>
    <row r="42" spans="1:7" x14ac:dyDescent="0.2">
      <c r="E42" s="46">
        <f t="shared" si="0"/>
        <v>0</v>
      </c>
      <c r="F42" s="345"/>
      <c r="G42" s="281">
        <f t="shared" si="1"/>
        <v>0</v>
      </c>
    </row>
    <row r="43" spans="1:7" x14ac:dyDescent="0.2">
      <c r="A43" s="40" t="s">
        <v>880</v>
      </c>
      <c r="B43" s="81">
        <v>4</v>
      </c>
      <c r="C43" s="41" t="s">
        <v>277</v>
      </c>
      <c r="D43" s="82">
        <v>520</v>
      </c>
      <c r="E43" s="46">
        <f t="shared" si="0"/>
        <v>2080</v>
      </c>
      <c r="F43" s="345">
        <v>2.75</v>
      </c>
      <c r="G43" s="281">
        <f t="shared" si="1"/>
        <v>11</v>
      </c>
    </row>
    <row r="44" spans="1:7" x14ac:dyDescent="0.2">
      <c r="E44" s="46">
        <f t="shared" si="0"/>
        <v>0</v>
      </c>
      <c r="F44" s="345"/>
      <c r="G44" s="281">
        <f t="shared" si="1"/>
        <v>0</v>
      </c>
    </row>
    <row r="45" spans="1:7" x14ac:dyDescent="0.2">
      <c r="A45" s="40" t="s">
        <v>886</v>
      </c>
      <c r="E45" s="46">
        <f t="shared" si="0"/>
        <v>0</v>
      </c>
      <c r="F45" s="345"/>
      <c r="G45" s="281">
        <f t="shared" si="1"/>
        <v>0</v>
      </c>
    </row>
    <row r="46" spans="1:7" x14ac:dyDescent="0.2">
      <c r="A46" s="40" t="s">
        <v>887</v>
      </c>
      <c r="B46" s="81">
        <v>4</v>
      </c>
      <c r="C46" s="41" t="s">
        <v>277</v>
      </c>
      <c r="D46" s="82">
        <v>2961</v>
      </c>
      <c r="E46" s="46">
        <f t="shared" si="0"/>
        <v>11844</v>
      </c>
      <c r="F46" s="345">
        <v>9.9</v>
      </c>
      <c r="G46" s="281">
        <f t="shared" si="1"/>
        <v>39.6</v>
      </c>
    </row>
    <row r="47" spans="1:7" x14ac:dyDescent="0.2">
      <c r="E47" s="46">
        <f t="shared" si="0"/>
        <v>0</v>
      </c>
      <c r="F47" s="345"/>
      <c r="G47" s="281">
        <f t="shared" si="1"/>
        <v>0</v>
      </c>
    </row>
    <row r="48" spans="1:7" x14ac:dyDescent="0.2">
      <c r="A48" s="40" t="s">
        <v>881</v>
      </c>
      <c r="B48" s="81">
        <v>4</v>
      </c>
      <c r="C48" s="41" t="s">
        <v>277</v>
      </c>
      <c r="D48" s="82">
        <v>1404</v>
      </c>
      <c r="E48" s="46">
        <f t="shared" si="0"/>
        <v>5616</v>
      </c>
      <c r="F48" s="345">
        <v>3</v>
      </c>
      <c r="G48" s="281">
        <f t="shared" si="1"/>
        <v>12</v>
      </c>
    </row>
    <row r="49" spans="1:7" x14ac:dyDescent="0.2">
      <c r="E49" s="46">
        <f t="shared" si="0"/>
        <v>0</v>
      </c>
      <c r="F49" s="345"/>
      <c r="G49" s="281">
        <f t="shared" si="1"/>
        <v>0</v>
      </c>
    </row>
    <row r="50" spans="1:7" x14ac:dyDescent="0.2">
      <c r="A50" s="40" t="s">
        <v>869</v>
      </c>
      <c r="B50" s="81">
        <v>600</v>
      </c>
      <c r="C50" s="41" t="s">
        <v>236</v>
      </c>
      <c r="D50" s="82">
        <v>7.08</v>
      </c>
      <c r="E50" s="46">
        <f t="shared" si="0"/>
        <v>4248</v>
      </c>
      <c r="F50" s="345">
        <v>0.1</v>
      </c>
      <c r="G50" s="281">
        <f t="shared" si="1"/>
        <v>60</v>
      </c>
    </row>
    <row r="51" spans="1:7" x14ac:dyDescent="0.2">
      <c r="E51" s="46">
        <f t="shared" si="0"/>
        <v>0</v>
      </c>
      <c r="F51" s="345"/>
      <c r="G51" s="281">
        <f t="shared" si="1"/>
        <v>0</v>
      </c>
    </row>
    <row r="52" spans="1:7" x14ac:dyDescent="0.2">
      <c r="A52" s="40" t="s">
        <v>882</v>
      </c>
      <c r="B52" s="81">
        <v>650</v>
      </c>
      <c r="C52" s="41" t="s">
        <v>236</v>
      </c>
      <c r="D52" s="82">
        <v>2.56</v>
      </c>
      <c r="E52" s="46">
        <f t="shared" si="0"/>
        <v>1664</v>
      </c>
      <c r="F52" s="345">
        <v>3.2000000000000001E-2</v>
      </c>
      <c r="G52" s="281">
        <f t="shared" si="1"/>
        <v>20.8</v>
      </c>
    </row>
    <row r="53" spans="1:7" x14ac:dyDescent="0.2">
      <c r="E53" s="46">
        <f t="shared" si="0"/>
        <v>0</v>
      </c>
      <c r="F53" s="345"/>
      <c r="G53" s="281">
        <f t="shared" si="1"/>
        <v>0</v>
      </c>
    </row>
    <row r="54" spans="1:7" x14ac:dyDescent="0.2">
      <c r="A54" s="40" t="s">
        <v>883</v>
      </c>
      <c r="B54" s="81">
        <v>2600</v>
      </c>
      <c r="C54" s="41" t="s">
        <v>236</v>
      </c>
      <c r="D54" s="82">
        <v>0.57999999999999996</v>
      </c>
      <c r="E54" s="46">
        <f t="shared" si="0"/>
        <v>1508</v>
      </c>
      <c r="F54" s="345">
        <v>1.0999999999999999E-2</v>
      </c>
      <c r="G54" s="281">
        <f t="shared" si="1"/>
        <v>28.6</v>
      </c>
    </row>
    <row r="55" spans="1:7" x14ac:dyDescent="0.2">
      <c r="E55" s="46">
        <f t="shared" si="0"/>
        <v>0</v>
      </c>
      <c r="F55" s="345"/>
      <c r="G55" s="281">
        <f t="shared" si="1"/>
        <v>0</v>
      </c>
    </row>
    <row r="56" spans="1:7" x14ac:dyDescent="0.2">
      <c r="A56" s="40" t="s">
        <v>890</v>
      </c>
      <c r="B56" s="81">
        <v>1</v>
      </c>
      <c r="C56" s="41" t="s">
        <v>288</v>
      </c>
      <c r="D56" s="82">
        <v>180</v>
      </c>
      <c r="E56" s="46">
        <f t="shared" si="0"/>
        <v>180</v>
      </c>
      <c r="F56" s="345">
        <v>7</v>
      </c>
      <c r="G56" s="281">
        <f t="shared" si="1"/>
        <v>7</v>
      </c>
    </row>
    <row r="57" spans="1:7" x14ac:dyDescent="0.2">
      <c r="E57" s="46">
        <f t="shared" si="0"/>
        <v>0</v>
      </c>
      <c r="F57" s="345"/>
      <c r="G57" s="281">
        <f t="shared" si="1"/>
        <v>0</v>
      </c>
    </row>
    <row r="58" spans="1:7" x14ac:dyDescent="0.2">
      <c r="A58" s="1" t="s">
        <v>888</v>
      </c>
      <c r="E58" s="46">
        <f t="shared" si="0"/>
        <v>0</v>
      </c>
      <c r="F58" s="345"/>
      <c r="G58" s="281">
        <f t="shared" si="1"/>
        <v>0</v>
      </c>
    </row>
    <row r="59" spans="1:7" x14ac:dyDescent="0.2">
      <c r="E59" s="46">
        <f t="shared" si="0"/>
        <v>0</v>
      </c>
      <c r="F59" s="345"/>
      <c r="G59" s="281">
        <f t="shared" si="1"/>
        <v>0</v>
      </c>
    </row>
    <row r="60" spans="1:7" x14ac:dyDescent="0.2">
      <c r="A60" s="40" t="s">
        <v>889</v>
      </c>
      <c r="B60" s="81">
        <v>75</v>
      </c>
      <c r="C60" s="41" t="s">
        <v>236</v>
      </c>
      <c r="D60" s="82">
        <v>7.08</v>
      </c>
      <c r="E60" s="46">
        <f t="shared" si="0"/>
        <v>531</v>
      </c>
      <c r="F60" s="345">
        <v>0.1</v>
      </c>
      <c r="G60" s="281">
        <f t="shared" si="1"/>
        <v>7.5</v>
      </c>
    </row>
    <row r="61" spans="1:7" x14ac:dyDescent="0.2">
      <c r="E61" s="46">
        <f t="shared" si="0"/>
        <v>0</v>
      </c>
      <c r="F61" s="345"/>
      <c r="G61" s="281">
        <f t="shared" si="1"/>
        <v>0</v>
      </c>
    </row>
    <row r="62" spans="1:7" x14ac:dyDescent="0.2">
      <c r="A62" s="40" t="s">
        <v>884</v>
      </c>
      <c r="B62" s="81">
        <v>75</v>
      </c>
      <c r="C62" s="41" t="s">
        <v>236</v>
      </c>
      <c r="D62" s="82">
        <v>5.28</v>
      </c>
      <c r="E62" s="46">
        <f t="shared" si="0"/>
        <v>396</v>
      </c>
      <c r="F62" s="345">
        <v>3.7999999999999999E-2</v>
      </c>
      <c r="G62" s="281">
        <f t="shared" si="1"/>
        <v>2.85</v>
      </c>
    </row>
    <row r="63" spans="1:7" x14ac:dyDescent="0.2">
      <c r="E63" s="46">
        <f t="shared" si="0"/>
        <v>0</v>
      </c>
      <c r="F63" s="345"/>
      <c r="G63" s="281">
        <f t="shared" si="1"/>
        <v>0</v>
      </c>
    </row>
    <row r="64" spans="1:7" x14ac:dyDescent="0.2">
      <c r="A64" s="40" t="s">
        <v>885</v>
      </c>
      <c r="B64" s="81">
        <v>75</v>
      </c>
      <c r="C64" s="41" t="s">
        <v>236</v>
      </c>
      <c r="D64" s="82">
        <v>0.21</v>
      </c>
      <c r="E64" s="46">
        <f t="shared" si="0"/>
        <v>16</v>
      </c>
      <c r="F64" s="345">
        <v>8.0000000000000002E-3</v>
      </c>
      <c r="G64" s="281">
        <f t="shared" si="1"/>
        <v>0.6</v>
      </c>
    </row>
    <row r="65" spans="1:10" x14ac:dyDescent="0.2">
      <c r="E65" s="46">
        <f t="shared" si="0"/>
        <v>0</v>
      </c>
      <c r="F65" s="345"/>
      <c r="G65" s="281">
        <f t="shared" si="1"/>
        <v>0</v>
      </c>
    </row>
    <row r="66" spans="1:10" x14ac:dyDescent="0.2">
      <c r="A66" s="40" t="s">
        <v>890</v>
      </c>
      <c r="B66" s="81">
        <v>1</v>
      </c>
      <c r="C66" s="41" t="s">
        <v>288</v>
      </c>
      <c r="D66" s="82">
        <v>100</v>
      </c>
      <c r="E66" s="46">
        <f t="shared" si="0"/>
        <v>100</v>
      </c>
      <c r="F66" s="345">
        <v>7</v>
      </c>
      <c r="G66" s="281">
        <f t="shared" si="1"/>
        <v>7</v>
      </c>
    </row>
    <row r="67" spans="1:10" customFormat="1" x14ac:dyDescent="0.2">
      <c r="B67" s="277"/>
      <c r="C67" s="282"/>
      <c r="D67" s="279"/>
      <c r="E67" s="81">
        <f t="shared" ref="E67" si="4">B67*D67</f>
        <v>0</v>
      </c>
      <c r="F67" s="280"/>
      <c r="G67" s="292">
        <f t="shared" ref="G67" si="5">B67*F67</f>
        <v>0</v>
      </c>
      <c r="H67" s="284"/>
      <c r="I67" s="228"/>
    </row>
    <row r="68" spans="1:10" s="298" customFormat="1" x14ac:dyDescent="0.2">
      <c r="A68" s="298" t="s">
        <v>423</v>
      </c>
      <c r="B68" s="327"/>
      <c r="C68" s="300"/>
      <c r="D68" s="304"/>
      <c r="E68" s="299">
        <f>B68*D68</f>
        <v>0</v>
      </c>
      <c r="F68" s="328"/>
      <c r="G68" s="305">
        <f>SUM(G1:G67)</f>
        <v>341.52</v>
      </c>
      <c r="H68" s="305" t="s">
        <v>241</v>
      </c>
      <c r="I68" s="299"/>
    </row>
    <row r="69" spans="1:10" customFormat="1" ht="12.75" customHeight="1" x14ac:dyDescent="0.2">
      <c r="A69" s="308" t="s">
        <v>422</v>
      </c>
      <c r="B69" s="289">
        <v>0.1</v>
      </c>
      <c r="C69" s="310"/>
      <c r="D69" s="311"/>
      <c r="E69" s="309"/>
      <c r="F69" s="312"/>
      <c r="G69" s="319">
        <f>G68*B69</f>
        <v>34.15</v>
      </c>
      <c r="H69" s="308" t="s">
        <v>241</v>
      </c>
      <c r="I69" s="308"/>
    </row>
    <row r="70" spans="1:10" customFormat="1" ht="12.75" customHeight="1" x14ac:dyDescent="0.2">
      <c r="A70" s="308"/>
      <c r="B70" s="289"/>
      <c r="C70" s="310"/>
      <c r="D70" s="311"/>
      <c r="E70" s="309"/>
      <c r="F70" s="312"/>
      <c r="G70" s="326"/>
      <c r="H70" s="308"/>
      <c r="I70" s="308"/>
    </row>
    <row r="71" spans="1:10" customFormat="1" x14ac:dyDescent="0.2">
      <c r="A71" s="298" t="s">
        <v>265</v>
      </c>
      <c r="B71" s="277"/>
      <c r="C71" s="282"/>
      <c r="D71" s="279"/>
      <c r="E71" s="228"/>
      <c r="F71" s="280"/>
      <c r="G71" s="305">
        <f>SUM(G68:G70)</f>
        <v>375.67</v>
      </c>
      <c r="H71" s="305" t="s">
        <v>241</v>
      </c>
      <c r="I71" s="228"/>
    </row>
    <row r="72" spans="1:10" customFormat="1" x14ac:dyDescent="0.2">
      <c r="B72" s="277"/>
      <c r="C72" s="282"/>
      <c r="D72" s="279"/>
      <c r="E72" s="81"/>
      <c r="F72" s="280"/>
      <c r="G72" s="281"/>
      <c r="H72" s="284"/>
      <c r="I72" s="228"/>
    </row>
    <row r="73" spans="1:10" x14ac:dyDescent="0.2">
      <c r="A73" s="40" t="s">
        <v>242</v>
      </c>
      <c r="B73" s="46"/>
      <c r="D73" s="48"/>
      <c r="E73" s="46"/>
      <c r="F73" s="48"/>
      <c r="G73" s="296">
        <f>'Labor Rates'!F66</f>
        <v>95.83</v>
      </c>
      <c r="H73" s="297" t="s">
        <v>254</v>
      </c>
      <c r="I73" s="46"/>
    </row>
    <row r="74" spans="1:10" customFormat="1" ht="12.75" customHeight="1" x14ac:dyDescent="0.2">
      <c r="A74" s="308"/>
      <c r="B74" s="309"/>
      <c r="C74" s="310"/>
      <c r="D74" s="311"/>
      <c r="E74" s="309"/>
      <c r="F74" s="312"/>
      <c r="G74" s="313"/>
      <c r="H74" s="314"/>
      <c r="I74" s="308"/>
      <c r="J74" s="286"/>
    </row>
    <row r="75" spans="1:10" s="229" customFormat="1" ht="12.75" customHeight="1" x14ac:dyDescent="0.2">
      <c r="A75" s="229" t="s">
        <v>1</v>
      </c>
      <c r="B75" s="315"/>
      <c r="C75" s="316"/>
      <c r="D75" s="317"/>
      <c r="E75" s="318">
        <f>SUM(E1:E74)</f>
        <v>49756</v>
      </c>
      <c r="F75" s="318"/>
      <c r="G75" s="318">
        <f>G71*G73</f>
        <v>36000</v>
      </c>
      <c r="H75" s="318"/>
      <c r="I75" s="318">
        <f>SUM(E75:G75)</f>
        <v>85756</v>
      </c>
    </row>
    <row r="76" spans="1:10" x14ac:dyDescent="0.2">
      <c r="B76" s="46"/>
      <c r="D76" s="48"/>
      <c r="E76" s="46"/>
      <c r="F76" s="48"/>
      <c r="G76" s="46"/>
      <c r="H76" s="48"/>
      <c r="I76" s="46"/>
    </row>
    <row r="77" spans="1:10" x14ac:dyDescent="0.2">
      <c r="A77" s="40" t="s">
        <v>424</v>
      </c>
      <c r="B77" s="46"/>
      <c r="D77" s="48"/>
      <c r="E77" s="46"/>
      <c r="F77" s="48"/>
      <c r="G77" s="46"/>
      <c r="H77" s="48"/>
      <c r="I77" s="46"/>
    </row>
    <row r="78" spans="1:10" x14ac:dyDescent="0.2">
      <c r="A78" s="40" t="s">
        <v>291</v>
      </c>
      <c r="B78" s="49">
        <v>0.2</v>
      </c>
      <c r="D78" s="48"/>
      <c r="E78" s="46">
        <f>E75*B78</f>
        <v>9951</v>
      </c>
      <c r="F78" s="48"/>
      <c r="G78" s="46">
        <f>G75*B78</f>
        <v>7200</v>
      </c>
      <c r="H78" s="48"/>
      <c r="I78" s="46">
        <f>SUM(E78:G78)</f>
        <v>17151</v>
      </c>
    </row>
    <row r="79" spans="1:10" x14ac:dyDescent="0.2">
      <c r="F79" s="345"/>
      <c r="G79" s="281"/>
    </row>
    <row r="80" spans="1:10" x14ac:dyDescent="0.2">
      <c r="F80" s="345"/>
      <c r="G80" s="281"/>
    </row>
    <row r="81" spans="6:7" x14ac:dyDescent="0.2">
      <c r="F81" s="345"/>
      <c r="G81" s="281"/>
    </row>
    <row r="82" spans="6:7" x14ac:dyDescent="0.2">
      <c r="F82" s="345"/>
      <c r="G82" s="281"/>
    </row>
    <row r="83" spans="6:7" x14ac:dyDescent="0.2">
      <c r="F83" s="345"/>
      <c r="G83" s="281"/>
    </row>
    <row r="84" spans="6:7" x14ac:dyDescent="0.2">
      <c r="F84" s="345"/>
      <c r="G84" s="281"/>
    </row>
    <row r="85" spans="6:7" x14ac:dyDescent="0.2">
      <c r="F85" s="345"/>
      <c r="G85" s="281"/>
    </row>
    <row r="86" spans="6:7" x14ac:dyDescent="0.2">
      <c r="F86" s="345"/>
      <c r="G86" s="281"/>
    </row>
    <row r="87" spans="6:7" x14ac:dyDescent="0.2">
      <c r="F87" s="345"/>
      <c r="G87" s="281"/>
    </row>
    <row r="88" spans="6:7" x14ac:dyDescent="0.2">
      <c r="F88" s="345"/>
      <c r="G88" s="281"/>
    </row>
    <row r="89" spans="6:7" x14ac:dyDescent="0.2">
      <c r="F89" s="345"/>
      <c r="G89" s="281"/>
    </row>
    <row r="90" spans="6:7" x14ac:dyDescent="0.2">
      <c r="F90" s="345"/>
      <c r="G90" s="281"/>
    </row>
    <row r="91" spans="6:7" x14ac:dyDescent="0.2">
      <c r="F91" s="345"/>
      <c r="G91" s="281"/>
    </row>
    <row r="92" spans="6:7" x14ac:dyDescent="0.2">
      <c r="F92" s="345"/>
      <c r="G92" s="281"/>
    </row>
    <row r="93" spans="6:7" x14ac:dyDescent="0.2">
      <c r="F93" s="345"/>
      <c r="G93" s="281"/>
    </row>
    <row r="94" spans="6:7" x14ac:dyDescent="0.2">
      <c r="F94" s="345"/>
      <c r="G94" s="281"/>
    </row>
    <row r="95" spans="6:7" x14ac:dyDescent="0.2">
      <c r="F95" s="345"/>
      <c r="G95" s="281"/>
    </row>
    <row r="96" spans="6:7" x14ac:dyDescent="0.2">
      <c r="F96" s="345"/>
      <c r="G96" s="281"/>
    </row>
    <row r="97" spans="1:10" x14ac:dyDescent="0.2">
      <c r="B97" s="46"/>
      <c r="D97" s="48"/>
      <c r="E97" s="46">
        <f t="shared" si="0"/>
        <v>0</v>
      </c>
      <c r="F97" s="48"/>
      <c r="G97" s="46">
        <f t="shared" si="1"/>
        <v>0</v>
      </c>
      <c r="H97" s="48">
        <f t="shared" si="2"/>
        <v>0</v>
      </c>
      <c r="I97" s="46">
        <f t="shared" si="3"/>
        <v>0</v>
      </c>
    </row>
    <row r="98" spans="1:10" ht="13.5" thickBot="1" x14ac:dyDescent="0.25">
      <c r="A98" s="23" t="s">
        <v>7</v>
      </c>
      <c r="B98" s="50">
        <v>1002</v>
      </c>
      <c r="C98" s="24" t="s">
        <v>119</v>
      </c>
      <c r="D98" s="51"/>
      <c r="E98" s="47">
        <f>SUM(E75:E97)</f>
        <v>59707</v>
      </c>
      <c r="F98" s="51"/>
      <c r="G98" s="47">
        <f>SUM(G75:G97)</f>
        <v>43200</v>
      </c>
      <c r="H98" s="51"/>
      <c r="I98" s="47">
        <f>SUM(I75:I97)</f>
        <v>102907</v>
      </c>
      <c r="J98" s="80"/>
    </row>
    <row r="99" spans="1:10" ht="13.5" thickTop="1" x14ac:dyDescent="0.2"/>
  </sheetData>
  <phoneticPr fontId="0" type="noConversion"/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89EFB-5816-44EA-BC78-39ADB3D220D9}">
  <dimension ref="A1:J37"/>
  <sheetViews>
    <sheetView showZeros="0" zoomScaleNormal="100" workbookViewId="0">
      <selection activeCell="A28" sqref="A28"/>
    </sheetView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224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56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x14ac:dyDescent="0.2">
      <c r="B7" s="46"/>
      <c r="D7" s="48"/>
      <c r="E7" s="46">
        <f t="shared" ref="E7:E35" si="0">B7*D7</f>
        <v>0</v>
      </c>
      <c r="F7" s="48"/>
      <c r="G7" s="46">
        <f t="shared" ref="G7:G35" si="1">B7*F7</f>
        <v>0</v>
      </c>
      <c r="H7" s="48">
        <f t="shared" ref="H7:H35" si="2">D7+F7</f>
        <v>0</v>
      </c>
      <c r="I7" s="46">
        <f t="shared" ref="I7:I35" si="3">SUM(E7,G7)</f>
        <v>0</v>
      </c>
    </row>
    <row r="8" spans="1:10" x14ac:dyDescent="0.2">
      <c r="B8" s="46"/>
      <c r="D8" s="48"/>
      <c r="E8" s="46">
        <f t="shared" si="0"/>
        <v>0</v>
      </c>
      <c r="F8" s="48"/>
      <c r="G8" s="46">
        <f t="shared" si="1"/>
        <v>0</v>
      </c>
      <c r="H8" s="48">
        <f t="shared" si="2"/>
        <v>0</v>
      </c>
      <c r="I8" s="46">
        <f t="shared" si="3"/>
        <v>0</v>
      </c>
    </row>
    <row r="9" spans="1:10" x14ac:dyDescent="0.2">
      <c r="B9" s="46"/>
      <c r="D9" s="48"/>
      <c r="E9" s="46">
        <f t="shared" si="0"/>
        <v>0</v>
      </c>
      <c r="F9" s="48"/>
      <c r="G9" s="46">
        <f t="shared" si="1"/>
        <v>0</v>
      </c>
      <c r="H9" s="48">
        <f t="shared" si="2"/>
        <v>0</v>
      </c>
      <c r="I9" s="46">
        <f t="shared" si="3"/>
        <v>0</v>
      </c>
    </row>
    <row r="10" spans="1:10" x14ac:dyDescent="0.2">
      <c r="B10" s="46"/>
      <c r="D10" s="48"/>
      <c r="E10" s="46">
        <f t="shared" si="0"/>
        <v>0</v>
      </c>
      <c r="F10" s="48"/>
      <c r="G10" s="46">
        <f t="shared" si="1"/>
        <v>0</v>
      </c>
      <c r="H10" s="48">
        <f t="shared" si="2"/>
        <v>0</v>
      </c>
      <c r="I10" s="46">
        <f t="shared" si="3"/>
        <v>0</v>
      </c>
    </row>
    <row r="11" spans="1:10" x14ac:dyDescent="0.2">
      <c r="B11" s="46"/>
      <c r="D11" s="48"/>
      <c r="E11" s="46">
        <f t="shared" si="0"/>
        <v>0</v>
      </c>
      <c r="F11" s="48"/>
      <c r="G11" s="46">
        <f t="shared" si="1"/>
        <v>0</v>
      </c>
      <c r="H11" s="48">
        <f t="shared" si="2"/>
        <v>0</v>
      </c>
      <c r="I11" s="46">
        <f t="shared" si="3"/>
        <v>0</v>
      </c>
    </row>
    <row r="12" spans="1:10" x14ac:dyDescent="0.2">
      <c r="B12" s="46"/>
      <c r="D12" s="48"/>
      <c r="E12" s="46">
        <f t="shared" si="0"/>
        <v>0</v>
      </c>
      <c r="F12" s="48"/>
      <c r="G12" s="46">
        <f t="shared" si="1"/>
        <v>0</v>
      </c>
      <c r="H12" s="48">
        <f t="shared" si="2"/>
        <v>0</v>
      </c>
      <c r="I12" s="46">
        <f t="shared" si="3"/>
        <v>0</v>
      </c>
    </row>
    <row r="13" spans="1:10" x14ac:dyDescent="0.2">
      <c r="B13" s="46"/>
      <c r="D13" s="48"/>
      <c r="E13" s="46">
        <f t="shared" si="0"/>
        <v>0</v>
      </c>
      <c r="F13" s="48"/>
      <c r="G13" s="46">
        <f t="shared" si="1"/>
        <v>0</v>
      </c>
      <c r="H13" s="48">
        <f t="shared" si="2"/>
        <v>0</v>
      </c>
      <c r="I13" s="46">
        <f t="shared" si="3"/>
        <v>0</v>
      </c>
    </row>
    <row r="14" spans="1:10" x14ac:dyDescent="0.2">
      <c r="B14" s="46"/>
      <c r="D14" s="48"/>
      <c r="E14" s="46">
        <f t="shared" si="0"/>
        <v>0</v>
      </c>
      <c r="F14" s="48"/>
      <c r="G14" s="46">
        <f t="shared" si="1"/>
        <v>0</v>
      </c>
      <c r="H14" s="48">
        <f t="shared" si="2"/>
        <v>0</v>
      </c>
      <c r="I14" s="46">
        <f t="shared" si="3"/>
        <v>0</v>
      </c>
    </row>
    <row r="15" spans="1:10" x14ac:dyDescent="0.2">
      <c r="B15" s="46"/>
      <c r="D15" s="48"/>
      <c r="E15" s="46">
        <f t="shared" si="0"/>
        <v>0</v>
      </c>
      <c r="F15" s="48"/>
      <c r="G15" s="46">
        <f t="shared" si="1"/>
        <v>0</v>
      </c>
      <c r="H15" s="48">
        <f t="shared" si="2"/>
        <v>0</v>
      </c>
      <c r="I15" s="46">
        <f t="shared" si="3"/>
        <v>0</v>
      </c>
    </row>
    <row r="16" spans="1:10" x14ac:dyDescent="0.2">
      <c r="B16" s="46"/>
      <c r="D16" s="48"/>
      <c r="E16" s="46">
        <f t="shared" si="0"/>
        <v>0</v>
      </c>
      <c r="F16" s="48"/>
      <c r="G16" s="46">
        <f t="shared" si="1"/>
        <v>0</v>
      </c>
      <c r="H16" s="48">
        <f t="shared" si="2"/>
        <v>0</v>
      </c>
      <c r="I16" s="46">
        <f t="shared" si="3"/>
        <v>0</v>
      </c>
    </row>
    <row r="17" spans="1:10" x14ac:dyDescent="0.2">
      <c r="B17" s="46"/>
      <c r="D17" s="48"/>
      <c r="E17" s="46">
        <f t="shared" si="0"/>
        <v>0</v>
      </c>
      <c r="F17" s="48"/>
      <c r="G17" s="46">
        <f t="shared" si="1"/>
        <v>0</v>
      </c>
      <c r="H17" s="48">
        <f t="shared" si="2"/>
        <v>0</v>
      </c>
      <c r="I17" s="46">
        <f t="shared" si="3"/>
        <v>0</v>
      </c>
    </row>
    <row r="18" spans="1:10" x14ac:dyDescent="0.2">
      <c r="B18" s="46"/>
      <c r="D18" s="48"/>
      <c r="E18" s="46">
        <f t="shared" si="0"/>
        <v>0</v>
      </c>
      <c r="F18" s="48"/>
      <c r="G18" s="46">
        <f t="shared" si="1"/>
        <v>0</v>
      </c>
      <c r="H18" s="48">
        <f t="shared" si="2"/>
        <v>0</v>
      </c>
      <c r="I18" s="46">
        <f t="shared" si="3"/>
        <v>0</v>
      </c>
    </row>
    <row r="19" spans="1:10" x14ac:dyDescent="0.2">
      <c r="B19" s="46"/>
      <c r="D19" s="48"/>
      <c r="E19" s="46">
        <f t="shared" si="0"/>
        <v>0</v>
      </c>
      <c r="F19" s="48"/>
      <c r="G19" s="46">
        <f t="shared" si="1"/>
        <v>0</v>
      </c>
      <c r="H19" s="48">
        <f t="shared" si="2"/>
        <v>0</v>
      </c>
      <c r="I19" s="46">
        <f t="shared" si="3"/>
        <v>0</v>
      </c>
    </row>
    <row r="20" spans="1:10" x14ac:dyDescent="0.2">
      <c r="B20" s="46"/>
      <c r="D20" s="48"/>
      <c r="E20" s="46">
        <f t="shared" si="0"/>
        <v>0</v>
      </c>
      <c r="F20" s="48"/>
      <c r="G20" s="46">
        <f t="shared" si="1"/>
        <v>0</v>
      </c>
      <c r="H20" s="48">
        <f t="shared" si="2"/>
        <v>0</v>
      </c>
      <c r="I20" s="46">
        <f t="shared" si="3"/>
        <v>0</v>
      </c>
    </row>
    <row r="21" spans="1:10" x14ac:dyDescent="0.2">
      <c r="B21" s="46"/>
      <c r="D21" s="48"/>
      <c r="E21" s="46">
        <f t="shared" si="0"/>
        <v>0</v>
      </c>
      <c r="F21" s="48"/>
      <c r="G21" s="46">
        <f t="shared" si="1"/>
        <v>0</v>
      </c>
      <c r="H21" s="48">
        <f t="shared" si="2"/>
        <v>0</v>
      </c>
      <c r="I21" s="46">
        <f t="shared" si="3"/>
        <v>0</v>
      </c>
    </row>
    <row r="22" spans="1:10" x14ac:dyDescent="0.2">
      <c r="B22" s="46"/>
      <c r="D22" s="48"/>
      <c r="E22" s="46">
        <f t="shared" si="0"/>
        <v>0</v>
      </c>
      <c r="F22" s="48"/>
      <c r="G22" s="46">
        <f t="shared" si="1"/>
        <v>0</v>
      </c>
      <c r="H22" s="48">
        <f t="shared" si="2"/>
        <v>0</v>
      </c>
      <c r="I22" s="46">
        <f t="shared" si="3"/>
        <v>0</v>
      </c>
    </row>
    <row r="23" spans="1:10" x14ac:dyDescent="0.2">
      <c r="B23" s="46"/>
      <c r="D23" s="48"/>
      <c r="E23" s="46">
        <f t="shared" si="0"/>
        <v>0</v>
      </c>
      <c r="F23" s="48"/>
      <c r="G23" s="46">
        <f t="shared" si="1"/>
        <v>0</v>
      </c>
      <c r="H23" s="48">
        <f t="shared" si="2"/>
        <v>0</v>
      </c>
      <c r="I23" s="46">
        <f t="shared" si="3"/>
        <v>0</v>
      </c>
    </row>
    <row r="24" spans="1:10" x14ac:dyDescent="0.2">
      <c r="B24" s="46"/>
      <c r="D24" s="48"/>
      <c r="E24" s="46">
        <f t="shared" si="0"/>
        <v>0</v>
      </c>
      <c r="F24" s="48"/>
      <c r="G24" s="46">
        <f t="shared" si="1"/>
        <v>0</v>
      </c>
      <c r="H24" s="48">
        <f t="shared" si="2"/>
        <v>0</v>
      </c>
      <c r="I24" s="46">
        <f t="shared" si="3"/>
        <v>0</v>
      </c>
    </row>
    <row r="25" spans="1:10" x14ac:dyDescent="0.2">
      <c r="B25" s="46"/>
      <c r="D25" s="48"/>
      <c r="E25" s="46">
        <f t="shared" si="0"/>
        <v>0</v>
      </c>
      <c r="F25" s="48"/>
      <c r="G25" s="46">
        <f t="shared" si="1"/>
        <v>0</v>
      </c>
      <c r="H25" s="48">
        <f t="shared" si="2"/>
        <v>0</v>
      </c>
      <c r="I25" s="46">
        <f t="shared" si="3"/>
        <v>0</v>
      </c>
    </row>
    <row r="26" spans="1:10" x14ac:dyDescent="0.2">
      <c r="B26" s="46"/>
      <c r="D26" s="48"/>
      <c r="E26" s="46">
        <f>B26*D26</f>
        <v>0</v>
      </c>
      <c r="F26" s="48"/>
      <c r="G26" s="46">
        <f>B26*F26</f>
        <v>0</v>
      </c>
      <c r="H26" s="48">
        <f>D26+F26</f>
        <v>0</v>
      </c>
      <c r="I26" s="46">
        <f>SUM(E26,G26)</f>
        <v>0</v>
      </c>
    </row>
    <row r="27" spans="1:10" s="84" customFormat="1" x14ac:dyDescent="0.2">
      <c r="A27" s="84" t="s">
        <v>1</v>
      </c>
      <c r="B27" s="85"/>
      <c r="C27" s="86"/>
      <c r="D27" s="87"/>
      <c r="E27" s="88">
        <f>SUM(E1:E26)</f>
        <v>0</v>
      </c>
      <c r="F27" s="89"/>
      <c r="G27" s="88">
        <f>SUM(G1:G26)</f>
        <v>0</v>
      </c>
      <c r="H27" s="89"/>
      <c r="I27" s="88">
        <f>SUM(I1:I26)</f>
        <v>0</v>
      </c>
      <c r="J27" s="91"/>
    </row>
    <row r="28" spans="1:10" x14ac:dyDescent="0.2">
      <c r="B28" s="46"/>
      <c r="D28" s="48"/>
      <c r="E28" s="46"/>
      <c r="F28" s="48"/>
      <c r="G28" s="46"/>
      <c r="H28" s="48"/>
      <c r="I28" s="46"/>
    </row>
    <row r="29" spans="1:10" x14ac:dyDescent="0.2">
      <c r="A29" s="40" t="s">
        <v>47</v>
      </c>
      <c r="B29" s="49">
        <f>'Notes-GFA'!$C$14</f>
        <v>0</v>
      </c>
      <c r="D29" s="48"/>
      <c r="E29" s="46"/>
      <c r="F29" s="48"/>
      <c r="G29" s="46">
        <f>G27*B29</f>
        <v>0</v>
      </c>
      <c r="H29" s="48"/>
      <c r="I29" s="46">
        <f>G29</f>
        <v>0</v>
      </c>
    </row>
    <row r="30" spans="1:10" x14ac:dyDescent="0.2">
      <c r="B30" s="46"/>
      <c r="D30" s="48"/>
      <c r="E30" s="46">
        <f t="shared" si="0"/>
        <v>0</v>
      </c>
      <c r="F30" s="48"/>
      <c r="G30" s="46">
        <f t="shared" si="1"/>
        <v>0</v>
      </c>
      <c r="H30" s="48">
        <f t="shared" si="2"/>
        <v>0</v>
      </c>
      <c r="I30" s="46">
        <f t="shared" si="3"/>
        <v>0</v>
      </c>
    </row>
    <row r="31" spans="1:10" x14ac:dyDescent="0.2">
      <c r="B31" s="46"/>
      <c r="D31" s="48"/>
      <c r="E31" s="46">
        <f t="shared" si="0"/>
        <v>0</v>
      </c>
      <c r="F31" s="48"/>
      <c r="G31" s="46">
        <f t="shared" si="1"/>
        <v>0</v>
      </c>
      <c r="H31" s="48">
        <f t="shared" si="2"/>
        <v>0</v>
      </c>
      <c r="I31" s="46">
        <f t="shared" si="3"/>
        <v>0</v>
      </c>
    </row>
    <row r="32" spans="1:10" x14ac:dyDescent="0.2">
      <c r="B32" s="46"/>
      <c r="D32" s="48"/>
      <c r="E32" s="46">
        <f t="shared" si="0"/>
        <v>0</v>
      </c>
      <c r="F32" s="48"/>
      <c r="G32" s="46">
        <f t="shared" si="1"/>
        <v>0</v>
      </c>
      <c r="H32" s="48">
        <f t="shared" si="2"/>
        <v>0</v>
      </c>
      <c r="I32" s="46">
        <f t="shared" si="3"/>
        <v>0</v>
      </c>
    </row>
    <row r="33" spans="1:10" x14ac:dyDescent="0.2">
      <c r="B33" s="46"/>
      <c r="D33" s="48"/>
      <c r="E33" s="46">
        <f t="shared" si="0"/>
        <v>0</v>
      </c>
      <c r="F33" s="48"/>
      <c r="G33" s="46">
        <f t="shared" si="1"/>
        <v>0</v>
      </c>
      <c r="H33" s="48">
        <f t="shared" si="2"/>
        <v>0</v>
      </c>
      <c r="I33" s="46">
        <f t="shared" si="3"/>
        <v>0</v>
      </c>
    </row>
    <row r="34" spans="1:10" x14ac:dyDescent="0.2">
      <c r="B34" s="46"/>
      <c r="D34" s="48"/>
      <c r="E34" s="46">
        <f t="shared" si="0"/>
        <v>0</v>
      </c>
      <c r="F34" s="48"/>
      <c r="G34" s="46">
        <f t="shared" si="1"/>
        <v>0</v>
      </c>
      <c r="H34" s="48">
        <f t="shared" si="2"/>
        <v>0</v>
      </c>
      <c r="I34" s="46">
        <f t="shared" si="3"/>
        <v>0</v>
      </c>
    </row>
    <row r="35" spans="1:10" x14ac:dyDescent="0.2">
      <c r="B35" s="46"/>
      <c r="D35" s="48"/>
      <c r="E35" s="46">
        <f t="shared" si="0"/>
        <v>0</v>
      </c>
      <c r="F35" s="48"/>
      <c r="G35" s="46">
        <f t="shared" si="1"/>
        <v>0</v>
      </c>
      <c r="H35" s="48">
        <f t="shared" si="2"/>
        <v>0</v>
      </c>
      <c r="I35" s="46">
        <f t="shared" si="3"/>
        <v>0</v>
      </c>
    </row>
    <row r="36" spans="1:10" ht="13.5" thickBot="1" x14ac:dyDescent="0.25">
      <c r="A36" s="23" t="s">
        <v>7</v>
      </c>
      <c r="B36" s="50"/>
      <c r="C36" s="111" t="s">
        <v>120</v>
      </c>
      <c r="D36" s="51"/>
      <c r="E36" s="47">
        <f>SUM(E27:E35)</f>
        <v>0</v>
      </c>
      <c r="F36" s="51"/>
      <c r="G36" s="47">
        <f>SUM(G27:G35)</f>
        <v>0</v>
      </c>
      <c r="H36" s="51"/>
      <c r="I36" s="47">
        <f>SUM(I27:I35)</f>
        <v>0</v>
      </c>
      <c r="J36" s="80"/>
    </row>
    <row r="37" spans="1:10" ht="13.5" thickTop="1" x14ac:dyDescent="0.2"/>
  </sheetData>
  <pageMargins left="0.75" right="0.55000000000000004" top="1.75" bottom="0.5" header="0.5" footer="0.5"/>
  <pageSetup orientation="landscape" r:id="rId1"/>
  <headerFooter alignWithMargins="0">
    <oddHeader>&amp;LSTATE OF ALASKA ESCALATION COST STUDY - MODEL SCHOOL BUILDING
ANCHORAGE, ALASKA (BASE)
APRIL 2022
&amp;8HMS Project No.:  22013&amp;RPAGE &amp;P
DATE:  &amp;D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0.79998168889431442"/>
  </sheetPr>
  <dimension ref="A1:J37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34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 t="s">
        <v>914</v>
      </c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173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customFormat="1" x14ac:dyDescent="0.2">
      <c r="A7" t="s">
        <v>231</v>
      </c>
      <c r="B7" s="277">
        <v>650</v>
      </c>
      <c r="C7" s="278" t="s">
        <v>232</v>
      </c>
      <c r="D7" s="279">
        <v>13</v>
      </c>
      <c r="E7" s="46">
        <f t="shared" ref="E7:E24" si="0">B7*D7</f>
        <v>8450</v>
      </c>
      <c r="F7" s="280">
        <v>0.2</v>
      </c>
      <c r="G7" s="281">
        <f t="shared" ref="G7:G24" si="1">B7*F7</f>
        <v>130</v>
      </c>
    </row>
    <row r="8" spans="1:10" customFormat="1" x14ac:dyDescent="0.2">
      <c r="B8" s="277"/>
      <c r="C8" s="278"/>
      <c r="D8" s="279"/>
      <c r="E8" s="46">
        <f t="shared" si="0"/>
        <v>0</v>
      </c>
      <c r="F8" s="280"/>
      <c r="G8" s="281">
        <f t="shared" si="1"/>
        <v>0</v>
      </c>
    </row>
    <row r="9" spans="1:10" customFormat="1" x14ac:dyDescent="0.2">
      <c r="A9" t="s">
        <v>934</v>
      </c>
      <c r="B9" s="277"/>
      <c r="C9" s="278"/>
      <c r="D9" s="279"/>
      <c r="E9" s="46">
        <f t="shared" si="0"/>
        <v>0</v>
      </c>
      <c r="F9" s="280"/>
      <c r="G9" s="281">
        <f t="shared" si="1"/>
        <v>0</v>
      </c>
    </row>
    <row r="10" spans="1:10" customFormat="1" x14ac:dyDescent="0.2">
      <c r="A10" s="40" t="s">
        <v>240</v>
      </c>
      <c r="B10" s="277">
        <v>107</v>
      </c>
      <c r="C10" s="278" t="s">
        <v>232</v>
      </c>
      <c r="D10" s="279">
        <v>225</v>
      </c>
      <c r="E10" s="46">
        <f t="shared" si="0"/>
        <v>24075</v>
      </c>
      <c r="F10" s="280">
        <v>1.125</v>
      </c>
      <c r="G10" s="281">
        <f t="shared" si="1"/>
        <v>120.38</v>
      </c>
    </row>
    <row r="11" spans="1:10" customFormat="1" x14ac:dyDescent="0.2">
      <c r="B11" s="277"/>
      <c r="C11" s="278"/>
      <c r="D11" s="279"/>
      <c r="E11" s="46">
        <f t="shared" si="0"/>
        <v>0</v>
      </c>
      <c r="F11" s="280"/>
      <c r="G11" s="281">
        <f t="shared" si="1"/>
        <v>0</v>
      </c>
    </row>
    <row r="12" spans="1:10" customFormat="1" x14ac:dyDescent="0.2">
      <c r="A12" t="s">
        <v>933</v>
      </c>
      <c r="B12" s="277">
        <v>18</v>
      </c>
      <c r="C12" s="278" t="s">
        <v>232</v>
      </c>
      <c r="D12" s="279">
        <v>225</v>
      </c>
      <c r="E12" s="46">
        <f t="shared" si="0"/>
        <v>4050</v>
      </c>
      <c r="F12" s="280">
        <v>1.125</v>
      </c>
      <c r="G12" s="281">
        <f t="shared" si="1"/>
        <v>20.25</v>
      </c>
    </row>
    <row r="13" spans="1:10" customFormat="1" x14ac:dyDescent="0.2">
      <c r="B13" s="277"/>
      <c r="C13" s="278"/>
      <c r="D13" s="279"/>
      <c r="E13" s="46">
        <f t="shared" si="0"/>
        <v>0</v>
      </c>
      <c r="F13" s="280"/>
      <c r="G13" s="281">
        <f t="shared" si="1"/>
        <v>0</v>
      </c>
    </row>
    <row r="14" spans="1:10" customFormat="1" x14ac:dyDescent="0.2">
      <c r="A14" t="s">
        <v>935</v>
      </c>
      <c r="B14" s="277">
        <v>250</v>
      </c>
      <c r="C14" s="278" t="s">
        <v>232</v>
      </c>
      <c r="D14" s="279">
        <v>225</v>
      </c>
      <c r="E14" s="46">
        <f t="shared" si="0"/>
        <v>56250</v>
      </c>
      <c r="F14" s="280">
        <v>1.35</v>
      </c>
      <c r="G14" s="281">
        <f t="shared" si="1"/>
        <v>337.5</v>
      </c>
    </row>
    <row r="15" spans="1:10" customFormat="1" x14ac:dyDescent="0.2">
      <c r="B15" s="277"/>
      <c r="C15" s="278"/>
      <c r="D15" s="279"/>
      <c r="E15" s="46">
        <f t="shared" si="0"/>
        <v>0</v>
      </c>
      <c r="F15" s="280"/>
      <c r="G15" s="281">
        <f t="shared" si="1"/>
        <v>0</v>
      </c>
    </row>
    <row r="16" spans="1:10" customFormat="1" x14ac:dyDescent="0.2">
      <c r="A16" t="s">
        <v>233</v>
      </c>
      <c r="B16" s="277">
        <v>35000</v>
      </c>
      <c r="C16" s="278" t="s">
        <v>234</v>
      </c>
      <c r="D16" s="279">
        <v>1.45</v>
      </c>
      <c r="E16" s="46">
        <f t="shared" si="0"/>
        <v>50750</v>
      </c>
      <c r="F16" s="280">
        <v>0.01</v>
      </c>
      <c r="G16" s="281">
        <f t="shared" si="1"/>
        <v>350</v>
      </c>
    </row>
    <row r="17" spans="1:9" customFormat="1" x14ac:dyDescent="0.2">
      <c r="B17" s="277"/>
      <c r="C17" s="278"/>
      <c r="D17" s="279"/>
      <c r="E17" s="46">
        <f t="shared" si="0"/>
        <v>0</v>
      </c>
      <c r="F17" s="280"/>
      <c r="G17" s="281">
        <f t="shared" si="1"/>
        <v>0</v>
      </c>
    </row>
    <row r="18" spans="1:9" customFormat="1" x14ac:dyDescent="0.2">
      <c r="A18" t="s">
        <v>235</v>
      </c>
      <c r="B18" s="277">
        <v>3380</v>
      </c>
      <c r="C18" s="278" t="s">
        <v>236</v>
      </c>
      <c r="D18" s="279">
        <v>3.25</v>
      </c>
      <c r="E18" s="46">
        <f t="shared" si="0"/>
        <v>10985</v>
      </c>
      <c r="F18" s="280">
        <v>0.1</v>
      </c>
      <c r="G18" s="281">
        <f t="shared" si="1"/>
        <v>338</v>
      </c>
    </row>
    <row r="19" spans="1:9" customFormat="1" x14ac:dyDescent="0.2">
      <c r="B19" s="277"/>
      <c r="C19" s="278"/>
      <c r="D19" s="279"/>
      <c r="E19" s="46">
        <f t="shared" si="0"/>
        <v>0</v>
      </c>
      <c r="F19" s="280"/>
      <c r="G19" s="281">
        <f t="shared" si="1"/>
        <v>0</v>
      </c>
    </row>
    <row r="20" spans="1:9" customFormat="1" x14ac:dyDescent="0.2">
      <c r="A20" t="s">
        <v>237</v>
      </c>
      <c r="B20" s="277">
        <v>20300</v>
      </c>
      <c r="C20" s="278" t="s">
        <v>52</v>
      </c>
      <c r="D20" s="279">
        <v>4.1500000000000004</v>
      </c>
      <c r="E20" s="46">
        <f t="shared" si="0"/>
        <v>84245</v>
      </c>
      <c r="F20" s="280">
        <v>0.14499999999999999</v>
      </c>
      <c r="G20" s="281">
        <f t="shared" si="1"/>
        <v>2943.5</v>
      </c>
    </row>
    <row r="21" spans="1:9" customFormat="1" x14ac:dyDescent="0.2">
      <c r="B21" s="277"/>
      <c r="C21" s="278"/>
      <c r="D21" s="279"/>
      <c r="E21" s="46">
        <f t="shared" si="0"/>
        <v>0</v>
      </c>
      <c r="F21" s="280"/>
      <c r="G21" s="281">
        <f t="shared" si="1"/>
        <v>0</v>
      </c>
    </row>
    <row r="22" spans="1:9" customFormat="1" x14ac:dyDescent="0.2">
      <c r="A22" t="s">
        <v>238</v>
      </c>
      <c r="B22" s="277">
        <v>10150</v>
      </c>
      <c r="C22" s="278" t="s">
        <v>52</v>
      </c>
      <c r="D22" s="279">
        <v>2.33</v>
      </c>
      <c r="E22" s="46">
        <f t="shared" si="0"/>
        <v>23650</v>
      </c>
      <c r="F22" s="280">
        <v>0.01</v>
      </c>
      <c r="G22" s="281">
        <f t="shared" si="1"/>
        <v>101.5</v>
      </c>
    </row>
    <row r="23" spans="1:9" customFormat="1" x14ac:dyDescent="0.2">
      <c r="B23" s="277"/>
      <c r="C23" s="278"/>
      <c r="D23" s="279"/>
      <c r="E23" s="46">
        <f t="shared" si="0"/>
        <v>0</v>
      </c>
      <c r="F23" s="280"/>
      <c r="G23" s="281">
        <f t="shared" si="1"/>
        <v>0</v>
      </c>
    </row>
    <row r="24" spans="1:9" customFormat="1" x14ac:dyDescent="0.2">
      <c r="A24" t="s">
        <v>239</v>
      </c>
      <c r="B24" s="277">
        <v>12688</v>
      </c>
      <c r="C24" s="278" t="s">
        <v>52</v>
      </c>
      <c r="D24" s="279">
        <v>1.95</v>
      </c>
      <c r="E24" s="46">
        <f t="shared" si="0"/>
        <v>24742</v>
      </c>
      <c r="F24" s="280">
        <v>2.5999999999999999E-2</v>
      </c>
      <c r="G24" s="281">
        <f t="shared" si="1"/>
        <v>329.89</v>
      </c>
    </row>
    <row r="25" spans="1:9" x14ac:dyDescent="0.2">
      <c r="B25" s="46"/>
      <c r="D25" s="48"/>
      <c r="E25" s="46">
        <f t="shared" ref="E25:E35" si="2">B25*D25</f>
        <v>0</v>
      </c>
      <c r="F25" s="48"/>
      <c r="G25" s="285">
        <f t="shared" ref="G25:G35" si="3">B25*F25</f>
        <v>0</v>
      </c>
      <c r="H25" s="48">
        <f t="shared" ref="H25:H35" si="4">D25+F25</f>
        <v>0</v>
      </c>
      <c r="I25" s="46">
        <f t="shared" ref="I25:I35" si="5">SUM(E25,G25)</f>
        <v>0</v>
      </c>
    </row>
    <row r="26" spans="1:9" s="298" customFormat="1" x14ac:dyDescent="0.2">
      <c r="A26" s="298" t="s">
        <v>265</v>
      </c>
      <c r="B26" s="299"/>
      <c r="C26" s="300"/>
      <c r="D26" s="301"/>
      <c r="E26" s="302">
        <f t="shared" si="2"/>
        <v>0</v>
      </c>
      <c r="F26" s="303"/>
      <c r="G26" s="304">
        <f>SUM(G1:G25)</f>
        <v>4671.0200000000004</v>
      </c>
      <c r="H26" s="305" t="s">
        <v>241</v>
      </c>
      <c r="I26" s="299"/>
    </row>
    <row r="27" spans="1:9" x14ac:dyDescent="0.2">
      <c r="B27" s="46"/>
      <c r="D27" s="48"/>
      <c r="E27" s="46"/>
      <c r="F27" s="48"/>
      <c r="G27" s="46"/>
      <c r="H27" s="48"/>
      <c r="I27" s="46"/>
    </row>
    <row r="28" spans="1:9" x14ac:dyDescent="0.2">
      <c r="A28" s="40" t="s">
        <v>242</v>
      </c>
      <c r="B28" s="46"/>
      <c r="D28" s="48"/>
      <c r="E28" s="46"/>
      <c r="F28" s="48"/>
      <c r="G28" s="296">
        <f>'Labor Rates'!I26</f>
        <v>87.33</v>
      </c>
      <c r="H28" s="297" t="s">
        <v>254</v>
      </c>
      <c r="I28" s="46"/>
    </row>
    <row r="29" spans="1:9" x14ac:dyDescent="0.2">
      <c r="B29" s="46"/>
      <c r="D29" s="48"/>
      <c r="E29" s="46"/>
      <c r="F29" s="48"/>
      <c r="G29" s="46"/>
      <c r="H29" s="48"/>
      <c r="I29" s="46"/>
    </row>
    <row r="30" spans="1:9" x14ac:dyDescent="0.2">
      <c r="B30" s="46"/>
      <c r="D30" s="48"/>
      <c r="E30" s="46"/>
      <c r="F30" s="48"/>
      <c r="G30" s="46"/>
      <c r="H30" s="48"/>
      <c r="I30" s="46"/>
    </row>
    <row r="31" spans="1:9" x14ac:dyDescent="0.2">
      <c r="B31" s="46"/>
      <c r="D31" s="48"/>
      <c r="E31" s="46">
        <f t="shared" si="2"/>
        <v>0</v>
      </c>
      <c r="F31" s="48"/>
      <c r="G31" s="46">
        <f t="shared" si="3"/>
        <v>0</v>
      </c>
      <c r="H31" s="48">
        <f t="shared" si="4"/>
        <v>0</v>
      </c>
      <c r="I31" s="46">
        <f t="shared" si="5"/>
        <v>0</v>
      </c>
    </row>
    <row r="32" spans="1:9" x14ac:dyDescent="0.2">
      <c r="B32" s="46"/>
      <c r="D32" s="48"/>
      <c r="E32" s="46">
        <f t="shared" si="2"/>
        <v>0</v>
      </c>
      <c r="F32" s="48"/>
      <c r="G32" s="46">
        <f t="shared" si="3"/>
        <v>0</v>
      </c>
      <c r="H32" s="48">
        <f t="shared" si="4"/>
        <v>0</v>
      </c>
      <c r="I32" s="46">
        <f t="shared" si="5"/>
        <v>0</v>
      </c>
    </row>
    <row r="33" spans="1:10" x14ac:dyDescent="0.2">
      <c r="B33" s="46"/>
      <c r="D33" s="48"/>
      <c r="E33" s="46">
        <f t="shared" si="2"/>
        <v>0</v>
      </c>
      <c r="F33" s="48"/>
      <c r="G33" s="46">
        <f t="shared" si="3"/>
        <v>0</v>
      </c>
      <c r="H33" s="48">
        <f t="shared" si="4"/>
        <v>0</v>
      </c>
      <c r="I33" s="46">
        <f t="shared" si="5"/>
        <v>0</v>
      </c>
    </row>
    <row r="34" spans="1:10" x14ac:dyDescent="0.2">
      <c r="B34" s="46"/>
      <c r="D34" s="48"/>
      <c r="E34" s="46">
        <f t="shared" si="2"/>
        <v>0</v>
      </c>
      <c r="F34" s="48"/>
      <c r="G34" s="46">
        <f t="shared" si="3"/>
        <v>0</v>
      </c>
      <c r="H34" s="48">
        <f t="shared" si="4"/>
        <v>0</v>
      </c>
      <c r="I34" s="46">
        <f t="shared" si="5"/>
        <v>0</v>
      </c>
    </row>
    <row r="35" spans="1:10" x14ac:dyDescent="0.2">
      <c r="B35" s="46"/>
      <c r="D35" s="48"/>
      <c r="E35" s="46">
        <f t="shared" si="2"/>
        <v>0</v>
      </c>
      <c r="F35" s="48"/>
      <c r="G35" s="46">
        <f t="shared" si="3"/>
        <v>0</v>
      </c>
      <c r="H35" s="48">
        <f t="shared" si="4"/>
        <v>0</v>
      </c>
      <c r="I35" s="46">
        <f t="shared" si="5"/>
        <v>0</v>
      </c>
    </row>
    <row r="36" spans="1:10" ht="13.5" thickBot="1" x14ac:dyDescent="0.25">
      <c r="A36" s="23" t="s">
        <v>7</v>
      </c>
      <c r="B36" s="50">
        <v>40400</v>
      </c>
      <c r="C36" s="24" t="s">
        <v>121</v>
      </c>
      <c r="D36" s="51"/>
      <c r="E36" s="47">
        <f>SUM(E1:E35)</f>
        <v>287197</v>
      </c>
      <c r="F36" s="51"/>
      <c r="G36" s="47">
        <f>G26*G28</f>
        <v>407920</v>
      </c>
      <c r="H36" s="51"/>
      <c r="I36" s="47">
        <f>G36+E36</f>
        <v>695117</v>
      </c>
      <c r="J36" s="80"/>
    </row>
    <row r="37" spans="1:10" ht="13.5" thickTop="1" x14ac:dyDescent="0.2"/>
  </sheetData>
  <phoneticPr fontId="0" type="noConversion"/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3" tint="0.79998168889431442"/>
  </sheetPr>
  <dimension ref="A1:M37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3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3" x14ac:dyDescent="0.2">
      <c r="A2" s="14" t="s">
        <v>34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3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3" x14ac:dyDescent="0.2">
      <c r="A4" s="14" t="s">
        <v>23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3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3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3" customFormat="1" x14ac:dyDescent="0.2">
      <c r="A7" t="s">
        <v>266</v>
      </c>
      <c r="B7" s="277">
        <v>740</v>
      </c>
      <c r="C7" s="278" t="s">
        <v>232</v>
      </c>
      <c r="D7" s="279">
        <v>27</v>
      </c>
      <c r="E7" s="46">
        <f t="shared" ref="E7:E21" si="0">B7*D7</f>
        <v>19980</v>
      </c>
      <c r="F7" s="280">
        <v>0.13</v>
      </c>
      <c r="G7" s="281">
        <f t="shared" ref="G7:G21" si="1">B7*F7</f>
        <v>96.2</v>
      </c>
    </row>
    <row r="8" spans="1:13" customFormat="1" x14ac:dyDescent="0.2">
      <c r="B8" s="277"/>
      <c r="C8" s="278"/>
      <c r="D8" s="279"/>
      <c r="E8" s="46">
        <f t="shared" si="0"/>
        <v>0</v>
      </c>
      <c r="F8" s="280"/>
      <c r="G8" s="281">
        <f t="shared" si="1"/>
        <v>0</v>
      </c>
    </row>
    <row r="9" spans="1:13" customFormat="1" x14ac:dyDescent="0.2">
      <c r="A9" t="s">
        <v>267</v>
      </c>
      <c r="B9" s="277">
        <v>495</v>
      </c>
      <c r="C9" s="278" t="s">
        <v>232</v>
      </c>
      <c r="D9" s="279">
        <v>225</v>
      </c>
      <c r="E9" s="46">
        <f t="shared" si="0"/>
        <v>111375</v>
      </c>
      <c r="F9" s="280">
        <v>1.25</v>
      </c>
      <c r="G9" s="281">
        <f t="shared" si="1"/>
        <v>618.75</v>
      </c>
    </row>
    <row r="10" spans="1:13" customFormat="1" x14ac:dyDescent="0.2">
      <c r="B10" s="277"/>
      <c r="C10" s="278"/>
      <c r="D10" s="279"/>
      <c r="E10" s="46">
        <f t="shared" si="0"/>
        <v>0</v>
      </c>
      <c r="F10" s="280"/>
      <c r="G10" s="281">
        <f t="shared" si="1"/>
        <v>0</v>
      </c>
    </row>
    <row r="11" spans="1:13" customFormat="1" x14ac:dyDescent="0.2">
      <c r="A11" t="s">
        <v>268</v>
      </c>
      <c r="B11" s="277">
        <v>40400</v>
      </c>
      <c r="C11" s="278" t="s">
        <v>52</v>
      </c>
      <c r="D11" s="279">
        <v>0.38</v>
      </c>
      <c r="E11" s="46">
        <f t="shared" si="0"/>
        <v>15352</v>
      </c>
      <c r="F11" s="280">
        <v>4.0000000000000001E-3</v>
      </c>
      <c r="G11" s="281">
        <f t="shared" si="1"/>
        <v>161.6</v>
      </c>
    </row>
    <row r="12" spans="1:13" customFormat="1" x14ac:dyDescent="0.2">
      <c r="B12" s="277"/>
      <c r="C12" s="278"/>
      <c r="D12" s="279"/>
      <c r="E12" s="46">
        <f t="shared" si="0"/>
        <v>0</v>
      </c>
      <c r="F12" s="280"/>
      <c r="G12" s="281">
        <f t="shared" si="1"/>
        <v>0</v>
      </c>
    </row>
    <row r="13" spans="1:13" customFormat="1" x14ac:dyDescent="0.2">
      <c r="A13" t="s">
        <v>915</v>
      </c>
      <c r="B13" s="277">
        <v>40400</v>
      </c>
      <c r="C13" s="278" t="s">
        <v>52</v>
      </c>
      <c r="D13" s="279">
        <v>0.59</v>
      </c>
      <c r="E13" s="46">
        <f t="shared" si="0"/>
        <v>23836</v>
      </c>
      <c r="F13" s="280">
        <v>4.0000000000000001E-3</v>
      </c>
      <c r="G13" s="281">
        <f t="shared" si="1"/>
        <v>161.6</v>
      </c>
    </row>
    <row r="14" spans="1:13" customFormat="1" x14ac:dyDescent="0.2">
      <c r="B14" s="277"/>
      <c r="C14" s="278"/>
      <c r="D14" s="279"/>
      <c r="E14" s="46">
        <f t="shared" si="0"/>
        <v>0</v>
      </c>
      <c r="F14" s="280"/>
      <c r="G14" s="281">
        <f t="shared" si="1"/>
        <v>0</v>
      </c>
      <c r="M14" s="306"/>
    </row>
    <row r="15" spans="1:13" customFormat="1" x14ac:dyDescent="0.2">
      <c r="A15" t="s">
        <v>269</v>
      </c>
      <c r="B15" s="277">
        <v>40400</v>
      </c>
      <c r="C15" s="278" t="s">
        <v>52</v>
      </c>
      <c r="D15" s="279">
        <v>0.36</v>
      </c>
      <c r="E15" s="46">
        <f t="shared" si="0"/>
        <v>14544</v>
      </c>
      <c r="F15" s="280">
        <v>2.5000000000000001E-2</v>
      </c>
      <c r="G15" s="281">
        <f t="shared" si="1"/>
        <v>1010</v>
      </c>
      <c r="M15" s="277"/>
    </row>
    <row r="16" spans="1:13" customFormat="1" x14ac:dyDescent="0.2">
      <c r="B16" s="277"/>
      <c r="C16" s="278"/>
      <c r="D16" s="279"/>
      <c r="E16" s="46">
        <f t="shared" si="0"/>
        <v>0</v>
      </c>
      <c r="F16" s="280"/>
      <c r="G16" s="281">
        <f t="shared" si="1"/>
        <v>0</v>
      </c>
      <c r="M16" s="306"/>
    </row>
    <row r="17" spans="1:9" customFormat="1" x14ac:dyDescent="0.2">
      <c r="A17" t="s">
        <v>270</v>
      </c>
      <c r="B17" s="277">
        <v>3000</v>
      </c>
      <c r="C17" s="278" t="s">
        <v>236</v>
      </c>
      <c r="D17" s="279">
        <v>1.1000000000000001</v>
      </c>
      <c r="E17" s="46">
        <f t="shared" si="0"/>
        <v>3300</v>
      </c>
      <c r="F17" s="280">
        <v>3.5000000000000003E-2</v>
      </c>
      <c r="G17" s="281">
        <f t="shared" si="1"/>
        <v>105</v>
      </c>
    </row>
    <row r="18" spans="1:9" x14ac:dyDescent="0.2">
      <c r="B18" s="46"/>
      <c r="D18" s="48"/>
      <c r="E18" s="46">
        <f t="shared" si="0"/>
        <v>0</v>
      </c>
      <c r="F18" s="48"/>
      <c r="G18" s="281">
        <f t="shared" si="1"/>
        <v>0</v>
      </c>
      <c r="H18" s="48">
        <f t="shared" ref="H18:H35" si="2">D18+F18</f>
        <v>0</v>
      </c>
      <c r="I18" s="46">
        <f t="shared" ref="I18:I35" si="3">SUM(E18,G18)</f>
        <v>0</v>
      </c>
    </row>
    <row r="19" spans="1:9" customFormat="1" x14ac:dyDescent="0.2">
      <c r="A19" t="s">
        <v>271</v>
      </c>
      <c r="B19" s="277">
        <v>870</v>
      </c>
      <c r="C19" s="278" t="s">
        <v>232</v>
      </c>
      <c r="D19" s="279">
        <v>70</v>
      </c>
      <c r="E19" s="46">
        <f t="shared" si="0"/>
        <v>60900</v>
      </c>
      <c r="F19" s="280"/>
      <c r="G19" s="281">
        <f t="shared" si="1"/>
        <v>0</v>
      </c>
    </row>
    <row r="20" spans="1:9" customFormat="1" x14ac:dyDescent="0.2">
      <c r="B20" s="277"/>
      <c r="C20" s="278"/>
      <c r="D20" s="279"/>
      <c r="E20" s="46">
        <f t="shared" si="0"/>
        <v>0</v>
      </c>
      <c r="F20" s="280"/>
      <c r="G20" s="281">
        <f t="shared" si="1"/>
        <v>0</v>
      </c>
    </row>
    <row r="21" spans="1:9" customFormat="1" x14ac:dyDescent="0.2">
      <c r="A21" t="s">
        <v>272</v>
      </c>
      <c r="B21" s="277">
        <v>1000</v>
      </c>
      <c r="C21" s="278" t="s">
        <v>236</v>
      </c>
      <c r="D21" s="279">
        <v>1.6</v>
      </c>
      <c r="E21" s="46">
        <f t="shared" si="0"/>
        <v>1600</v>
      </c>
      <c r="F21" s="280">
        <v>0.03</v>
      </c>
      <c r="G21" s="281">
        <f t="shared" si="1"/>
        <v>30</v>
      </c>
    </row>
    <row r="22" spans="1:9" x14ac:dyDescent="0.2">
      <c r="B22" s="46"/>
      <c r="D22" s="48"/>
      <c r="E22" s="46">
        <f t="shared" ref="E22:E35" si="4">B22*D22</f>
        <v>0</v>
      </c>
      <c r="F22" s="48"/>
      <c r="G22" s="285">
        <f t="shared" ref="G22:G35" si="5">B22*F22</f>
        <v>0</v>
      </c>
      <c r="H22" s="48">
        <f t="shared" ref="H22" si="6">D22+F22</f>
        <v>0</v>
      </c>
      <c r="I22" s="46">
        <f t="shared" ref="I22" si="7">SUM(E22,G22)</f>
        <v>0</v>
      </c>
    </row>
    <row r="23" spans="1:9" s="298" customFormat="1" x14ac:dyDescent="0.2">
      <c r="A23" s="298" t="s">
        <v>265</v>
      </c>
      <c r="B23" s="299"/>
      <c r="C23" s="300"/>
      <c r="D23" s="301"/>
      <c r="E23" s="302">
        <f t="shared" si="4"/>
        <v>0</v>
      </c>
      <c r="F23" s="303"/>
      <c r="G23" s="304">
        <f>SUM(G1:G22)</f>
        <v>2183.15</v>
      </c>
      <c r="H23" s="305" t="s">
        <v>241</v>
      </c>
      <c r="I23" s="299"/>
    </row>
    <row r="24" spans="1:9" x14ac:dyDescent="0.2">
      <c r="B24" s="46"/>
      <c r="D24" s="48"/>
      <c r="E24" s="46"/>
      <c r="F24" s="48"/>
      <c r="G24" s="46"/>
      <c r="H24" s="48"/>
      <c r="I24" s="46"/>
    </row>
    <row r="25" spans="1:9" x14ac:dyDescent="0.2">
      <c r="A25" s="40" t="s">
        <v>242</v>
      </c>
      <c r="B25" s="46"/>
      <c r="D25" s="48"/>
      <c r="E25" s="46"/>
      <c r="F25" s="48"/>
      <c r="G25" s="296">
        <f>'Labor Rates'!I26</f>
        <v>87.33</v>
      </c>
      <c r="H25" s="297" t="s">
        <v>254</v>
      </c>
      <c r="I25" s="46"/>
    </row>
    <row r="26" spans="1:9" x14ac:dyDescent="0.2">
      <c r="B26" s="46"/>
      <c r="D26" s="48"/>
      <c r="E26" s="46"/>
      <c r="F26" s="48"/>
      <c r="G26" s="46"/>
      <c r="H26" s="48"/>
      <c r="I26" s="46"/>
    </row>
    <row r="27" spans="1:9" x14ac:dyDescent="0.2">
      <c r="B27" s="46"/>
      <c r="D27" s="48"/>
      <c r="E27" s="46"/>
      <c r="F27" s="48"/>
      <c r="G27" s="46"/>
      <c r="H27" s="48"/>
      <c r="I27" s="46"/>
    </row>
    <row r="28" spans="1:9" x14ac:dyDescent="0.2">
      <c r="B28" s="46"/>
      <c r="D28" s="48"/>
      <c r="E28" s="46"/>
      <c r="F28" s="48"/>
      <c r="G28" s="46"/>
      <c r="H28" s="48"/>
      <c r="I28" s="46"/>
    </row>
    <row r="29" spans="1:9" x14ac:dyDescent="0.2">
      <c r="B29" s="46"/>
      <c r="D29" s="48"/>
      <c r="E29" s="46"/>
      <c r="F29" s="48"/>
      <c r="G29" s="46"/>
      <c r="H29" s="48"/>
      <c r="I29" s="46"/>
    </row>
    <row r="30" spans="1:9" x14ac:dyDescent="0.2">
      <c r="B30" s="46"/>
      <c r="D30" s="48"/>
      <c r="E30" s="46">
        <f t="shared" si="4"/>
        <v>0</v>
      </c>
      <c r="F30" s="48"/>
      <c r="G30" s="46">
        <f t="shared" si="5"/>
        <v>0</v>
      </c>
      <c r="H30" s="48">
        <f t="shared" si="2"/>
        <v>0</v>
      </c>
      <c r="I30" s="46">
        <f t="shared" si="3"/>
        <v>0</v>
      </c>
    </row>
    <row r="31" spans="1:9" x14ac:dyDescent="0.2">
      <c r="B31" s="46"/>
      <c r="D31" s="48"/>
      <c r="E31" s="46">
        <f t="shared" si="4"/>
        <v>0</v>
      </c>
      <c r="F31" s="48"/>
      <c r="G31" s="46">
        <f t="shared" si="5"/>
        <v>0</v>
      </c>
      <c r="H31" s="48">
        <f t="shared" si="2"/>
        <v>0</v>
      </c>
      <c r="I31" s="46">
        <f t="shared" si="3"/>
        <v>0</v>
      </c>
    </row>
    <row r="32" spans="1:9" x14ac:dyDescent="0.2">
      <c r="B32" s="46"/>
      <c r="D32" s="48"/>
      <c r="E32" s="46">
        <f t="shared" si="4"/>
        <v>0</v>
      </c>
      <c r="F32" s="48"/>
      <c r="G32" s="46">
        <f t="shared" si="5"/>
        <v>0</v>
      </c>
      <c r="H32" s="48">
        <f t="shared" si="2"/>
        <v>0</v>
      </c>
      <c r="I32" s="46">
        <f t="shared" si="3"/>
        <v>0</v>
      </c>
    </row>
    <row r="33" spans="1:10" x14ac:dyDescent="0.2">
      <c r="B33" s="46"/>
      <c r="D33" s="48"/>
      <c r="E33" s="46">
        <f t="shared" si="4"/>
        <v>0</v>
      </c>
      <c r="F33" s="48"/>
      <c r="G33" s="46">
        <f t="shared" si="5"/>
        <v>0</v>
      </c>
      <c r="H33" s="48">
        <f t="shared" si="2"/>
        <v>0</v>
      </c>
      <c r="I33" s="46">
        <f t="shared" si="3"/>
        <v>0</v>
      </c>
    </row>
    <row r="34" spans="1:10" x14ac:dyDescent="0.2">
      <c r="B34" s="46"/>
      <c r="D34" s="48"/>
      <c r="E34" s="46">
        <f t="shared" si="4"/>
        <v>0</v>
      </c>
      <c r="F34" s="48"/>
      <c r="G34" s="46">
        <f t="shared" si="5"/>
        <v>0</v>
      </c>
      <c r="H34" s="48">
        <f t="shared" si="2"/>
        <v>0</v>
      </c>
      <c r="I34" s="46">
        <f t="shared" si="3"/>
        <v>0</v>
      </c>
    </row>
    <row r="35" spans="1:10" x14ac:dyDescent="0.2">
      <c r="B35" s="46"/>
      <c r="D35" s="48"/>
      <c r="E35" s="46">
        <f t="shared" si="4"/>
        <v>0</v>
      </c>
      <c r="F35" s="48"/>
      <c r="G35" s="46">
        <f t="shared" si="5"/>
        <v>0</v>
      </c>
      <c r="H35" s="48">
        <f t="shared" si="2"/>
        <v>0</v>
      </c>
      <c r="I35" s="46">
        <f t="shared" si="3"/>
        <v>0</v>
      </c>
    </row>
    <row r="36" spans="1:10" ht="13.5" thickBot="1" x14ac:dyDescent="0.25">
      <c r="A36" s="23" t="s">
        <v>7</v>
      </c>
      <c r="B36" s="50">
        <v>40400</v>
      </c>
      <c r="C36" s="24" t="s">
        <v>122</v>
      </c>
      <c r="D36" s="51"/>
      <c r="E36" s="47">
        <f>SUM(E1:E35)</f>
        <v>250887</v>
      </c>
      <c r="F36" s="51"/>
      <c r="G36" s="47">
        <f>G23*G25</f>
        <v>190654</v>
      </c>
      <c r="H36" s="51"/>
      <c r="I36" s="47">
        <f>G36+E36</f>
        <v>441541</v>
      </c>
      <c r="J36" s="80"/>
    </row>
    <row r="37" spans="1:10" ht="13.5" thickTop="1" x14ac:dyDescent="0.2"/>
  </sheetData>
  <phoneticPr fontId="0" type="noConversion"/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7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34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60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x14ac:dyDescent="0.2">
      <c r="B7" s="46"/>
      <c r="D7" s="48"/>
      <c r="E7" s="46">
        <f t="shared" ref="E7:E35" si="0">B7*D7</f>
        <v>0</v>
      </c>
      <c r="F7" s="48"/>
      <c r="G7" s="46">
        <f t="shared" ref="G7:G35" si="1">B7*F7</f>
        <v>0</v>
      </c>
      <c r="H7" s="48">
        <f t="shared" ref="H7:H35" si="2">D7+F7</f>
        <v>0</v>
      </c>
      <c r="I7" s="46">
        <f t="shared" ref="I7:I35" si="3">SUM(E7,G7)</f>
        <v>0</v>
      </c>
    </row>
    <row r="8" spans="1:10" x14ac:dyDescent="0.2">
      <c r="B8" s="46"/>
      <c r="D8" s="48"/>
      <c r="E8" s="46">
        <f t="shared" si="0"/>
        <v>0</v>
      </c>
      <c r="F8" s="48"/>
      <c r="G8" s="46">
        <f t="shared" si="1"/>
        <v>0</v>
      </c>
      <c r="H8" s="48">
        <f t="shared" si="2"/>
        <v>0</v>
      </c>
      <c r="I8" s="46">
        <f t="shared" si="3"/>
        <v>0</v>
      </c>
    </row>
    <row r="9" spans="1:10" x14ac:dyDescent="0.2">
      <c r="B9" s="46"/>
      <c r="D9" s="48"/>
      <c r="E9" s="46">
        <f t="shared" si="0"/>
        <v>0</v>
      </c>
      <c r="F9" s="48"/>
      <c r="G9" s="46">
        <f t="shared" si="1"/>
        <v>0</v>
      </c>
      <c r="H9" s="48">
        <f t="shared" si="2"/>
        <v>0</v>
      </c>
      <c r="I9" s="46">
        <f t="shared" si="3"/>
        <v>0</v>
      </c>
    </row>
    <row r="10" spans="1:10" x14ac:dyDescent="0.2">
      <c r="B10" s="46"/>
      <c r="D10" s="48"/>
      <c r="E10" s="46">
        <f t="shared" si="0"/>
        <v>0</v>
      </c>
      <c r="F10" s="48"/>
      <c r="G10" s="46">
        <f t="shared" si="1"/>
        <v>0</v>
      </c>
      <c r="H10" s="48">
        <f t="shared" si="2"/>
        <v>0</v>
      </c>
      <c r="I10" s="46">
        <f t="shared" si="3"/>
        <v>0</v>
      </c>
    </row>
    <row r="11" spans="1:10" x14ac:dyDescent="0.2">
      <c r="B11" s="46"/>
      <c r="D11" s="48"/>
      <c r="E11" s="46">
        <f t="shared" si="0"/>
        <v>0</v>
      </c>
      <c r="F11" s="48"/>
      <c r="G11" s="46">
        <f t="shared" si="1"/>
        <v>0</v>
      </c>
      <c r="H11" s="48">
        <f t="shared" si="2"/>
        <v>0</v>
      </c>
      <c r="I11" s="46">
        <f t="shared" si="3"/>
        <v>0</v>
      </c>
    </row>
    <row r="12" spans="1:10" x14ac:dyDescent="0.2">
      <c r="B12" s="46"/>
      <c r="D12" s="48"/>
      <c r="E12" s="46">
        <f t="shared" si="0"/>
        <v>0</v>
      </c>
      <c r="F12" s="48"/>
      <c r="G12" s="46">
        <f t="shared" si="1"/>
        <v>0</v>
      </c>
      <c r="H12" s="48">
        <f t="shared" si="2"/>
        <v>0</v>
      </c>
      <c r="I12" s="46">
        <f t="shared" si="3"/>
        <v>0</v>
      </c>
    </row>
    <row r="13" spans="1:10" x14ac:dyDescent="0.2">
      <c r="B13" s="46"/>
      <c r="D13" s="48"/>
      <c r="E13" s="46">
        <f t="shared" si="0"/>
        <v>0</v>
      </c>
      <c r="F13" s="48"/>
      <c r="G13" s="46">
        <f t="shared" si="1"/>
        <v>0</v>
      </c>
      <c r="H13" s="48">
        <f t="shared" si="2"/>
        <v>0</v>
      </c>
      <c r="I13" s="46">
        <f t="shared" si="3"/>
        <v>0</v>
      </c>
    </row>
    <row r="14" spans="1:10" x14ac:dyDescent="0.2">
      <c r="B14" s="46"/>
      <c r="D14" s="48"/>
      <c r="E14" s="46">
        <f t="shared" si="0"/>
        <v>0</v>
      </c>
      <c r="F14" s="48"/>
      <c r="G14" s="46">
        <f t="shared" si="1"/>
        <v>0</v>
      </c>
      <c r="H14" s="48">
        <f t="shared" si="2"/>
        <v>0</v>
      </c>
      <c r="I14" s="46">
        <f t="shared" si="3"/>
        <v>0</v>
      </c>
    </row>
    <row r="15" spans="1:10" x14ac:dyDescent="0.2">
      <c r="B15" s="46"/>
      <c r="D15" s="48"/>
      <c r="E15" s="46">
        <f t="shared" si="0"/>
        <v>0</v>
      </c>
      <c r="F15" s="48"/>
      <c r="G15" s="46">
        <f t="shared" si="1"/>
        <v>0</v>
      </c>
      <c r="H15" s="48">
        <f t="shared" si="2"/>
        <v>0</v>
      </c>
      <c r="I15" s="46">
        <f t="shared" si="3"/>
        <v>0</v>
      </c>
    </row>
    <row r="16" spans="1:10" x14ac:dyDescent="0.2">
      <c r="B16" s="46"/>
      <c r="D16" s="48"/>
      <c r="E16" s="46">
        <f t="shared" si="0"/>
        <v>0</v>
      </c>
      <c r="F16" s="48"/>
      <c r="G16" s="46">
        <f t="shared" si="1"/>
        <v>0</v>
      </c>
      <c r="H16" s="48">
        <f t="shared" si="2"/>
        <v>0</v>
      </c>
      <c r="I16" s="46">
        <f t="shared" si="3"/>
        <v>0</v>
      </c>
    </row>
    <row r="17" spans="1:10" x14ac:dyDescent="0.2">
      <c r="B17" s="46"/>
      <c r="D17" s="48"/>
      <c r="E17" s="46">
        <f t="shared" si="0"/>
        <v>0</v>
      </c>
      <c r="F17" s="48"/>
      <c r="G17" s="46">
        <f t="shared" si="1"/>
        <v>0</v>
      </c>
      <c r="H17" s="48">
        <f t="shared" si="2"/>
        <v>0</v>
      </c>
      <c r="I17" s="46">
        <f t="shared" si="3"/>
        <v>0</v>
      </c>
    </row>
    <row r="18" spans="1:10" x14ac:dyDescent="0.2">
      <c r="B18" s="46"/>
      <c r="D18" s="48"/>
      <c r="E18" s="46">
        <f t="shared" si="0"/>
        <v>0</v>
      </c>
      <c r="F18" s="48"/>
      <c r="G18" s="46">
        <f t="shared" si="1"/>
        <v>0</v>
      </c>
      <c r="H18" s="48">
        <f t="shared" si="2"/>
        <v>0</v>
      </c>
      <c r="I18" s="46">
        <f t="shared" si="3"/>
        <v>0</v>
      </c>
    </row>
    <row r="19" spans="1:10" x14ac:dyDescent="0.2">
      <c r="B19" s="46"/>
      <c r="D19" s="48"/>
      <c r="E19" s="46">
        <f t="shared" si="0"/>
        <v>0</v>
      </c>
      <c r="F19" s="48"/>
      <c r="G19" s="46">
        <f t="shared" si="1"/>
        <v>0</v>
      </c>
      <c r="H19" s="48">
        <f t="shared" si="2"/>
        <v>0</v>
      </c>
      <c r="I19" s="46">
        <f t="shared" si="3"/>
        <v>0</v>
      </c>
    </row>
    <row r="20" spans="1:10" x14ac:dyDescent="0.2">
      <c r="B20" s="46"/>
      <c r="D20" s="48"/>
      <c r="E20" s="46">
        <f t="shared" si="0"/>
        <v>0</v>
      </c>
      <c r="F20" s="48"/>
      <c r="G20" s="46">
        <f t="shared" si="1"/>
        <v>0</v>
      </c>
      <c r="H20" s="48">
        <f t="shared" si="2"/>
        <v>0</v>
      </c>
      <c r="I20" s="46">
        <f t="shared" si="3"/>
        <v>0</v>
      </c>
    </row>
    <row r="21" spans="1:10" x14ac:dyDescent="0.2">
      <c r="B21" s="46"/>
      <c r="D21" s="48"/>
      <c r="E21" s="46">
        <f t="shared" si="0"/>
        <v>0</v>
      </c>
      <c r="F21" s="48"/>
      <c r="G21" s="46">
        <f t="shared" si="1"/>
        <v>0</v>
      </c>
      <c r="H21" s="48">
        <f t="shared" si="2"/>
        <v>0</v>
      </c>
      <c r="I21" s="46">
        <f t="shared" si="3"/>
        <v>0</v>
      </c>
    </row>
    <row r="22" spans="1:10" x14ac:dyDescent="0.2">
      <c r="B22" s="46"/>
      <c r="D22" s="48"/>
      <c r="E22" s="46">
        <f t="shared" si="0"/>
        <v>0</v>
      </c>
      <c r="F22" s="48"/>
      <c r="G22" s="46">
        <f t="shared" si="1"/>
        <v>0</v>
      </c>
      <c r="H22" s="48">
        <f t="shared" si="2"/>
        <v>0</v>
      </c>
      <c r="I22" s="46">
        <f t="shared" si="3"/>
        <v>0</v>
      </c>
    </row>
    <row r="23" spans="1:10" x14ac:dyDescent="0.2">
      <c r="B23" s="46"/>
      <c r="D23" s="48"/>
      <c r="E23" s="46">
        <f t="shared" si="0"/>
        <v>0</v>
      </c>
      <c r="F23" s="48"/>
      <c r="G23" s="46">
        <f t="shared" si="1"/>
        <v>0</v>
      </c>
      <c r="H23" s="48">
        <f t="shared" si="2"/>
        <v>0</v>
      </c>
      <c r="I23" s="46">
        <f t="shared" si="3"/>
        <v>0</v>
      </c>
    </row>
    <row r="24" spans="1:10" x14ac:dyDescent="0.2">
      <c r="B24" s="46"/>
      <c r="D24" s="48"/>
      <c r="E24" s="46">
        <f t="shared" si="0"/>
        <v>0</v>
      </c>
      <c r="F24" s="48"/>
      <c r="G24" s="46">
        <f t="shared" si="1"/>
        <v>0</v>
      </c>
      <c r="H24" s="48">
        <f t="shared" si="2"/>
        <v>0</v>
      </c>
      <c r="I24" s="46">
        <f t="shared" si="3"/>
        <v>0</v>
      </c>
    </row>
    <row r="25" spans="1:10" x14ac:dyDescent="0.2">
      <c r="B25" s="46"/>
      <c r="D25" s="48"/>
      <c r="E25" s="46">
        <f t="shared" si="0"/>
        <v>0</v>
      </c>
      <c r="F25" s="48"/>
      <c r="G25" s="46">
        <f t="shared" si="1"/>
        <v>0</v>
      </c>
      <c r="H25" s="48">
        <f t="shared" si="2"/>
        <v>0</v>
      </c>
      <c r="I25" s="46">
        <f t="shared" si="3"/>
        <v>0</v>
      </c>
    </row>
    <row r="26" spans="1:10" x14ac:dyDescent="0.2">
      <c r="B26" s="46"/>
      <c r="D26" s="48"/>
      <c r="E26" s="46">
        <f>B26*D26</f>
        <v>0</v>
      </c>
      <c r="F26" s="48"/>
      <c r="G26" s="46">
        <f>B26*F26</f>
        <v>0</v>
      </c>
      <c r="H26" s="48">
        <f>D26+F26</f>
        <v>0</v>
      </c>
      <c r="I26" s="46">
        <f>SUM(E26,G26)</f>
        <v>0</v>
      </c>
    </row>
    <row r="27" spans="1:10" s="84" customFormat="1" x14ac:dyDescent="0.2">
      <c r="A27" s="84" t="s">
        <v>1</v>
      </c>
      <c r="B27" s="85"/>
      <c r="C27" s="86"/>
      <c r="D27" s="87"/>
      <c r="E27" s="88">
        <f>SUM(E1:E26)</f>
        <v>0</v>
      </c>
      <c r="F27" s="89"/>
      <c r="G27" s="88">
        <f>SUM(G1:G26)</f>
        <v>0</v>
      </c>
      <c r="H27" s="89"/>
      <c r="I27" s="88">
        <f>SUM(I1:I26)</f>
        <v>0</v>
      </c>
      <c r="J27" s="91"/>
    </row>
    <row r="28" spans="1:10" x14ac:dyDescent="0.2">
      <c r="B28" s="46"/>
      <c r="D28" s="48"/>
      <c r="E28" s="46"/>
      <c r="F28" s="48"/>
      <c r="G28" s="46"/>
      <c r="H28" s="48"/>
      <c r="I28" s="46"/>
    </row>
    <row r="29" spans="1:10" x14ac:dyDescent="0.2">
      <c r="A29" s="40" t="s">
        <v>47</v>
      </c>
      <c r="B29" s="49">
        <f>'Notes-GFA'!$C$14</f>
        <v>0</v>
      </c>
      <c r="D29" s="48"/>
      <c r="E29" s="46"/>
      <c r="F29" s="48"/>
      <c r="G29" s="46">
        <f>G27*B29</f>
        <v>0</v>
      </c>
      <c r="H29" s="48"/>
      <c r="I29" s="46">
        <f>G29</f>
        <v>0</v>
      </c>
    </row>
    <row r="30" spans="1:10" x14ac:dyDescent="0.2">
      <c r="B30" s="46"/>
      <c r="D30" s="48"/>
      <c r="E30" s="46">
        <f t="shared" si="0"/>
        <v>0</v>
      </c>
      <c r="F30" s="48"/>
      <c r="G30" s="46">
        <f t="shared" si="1"/>
        <v>0</v>
      </c>
      <c r="H30" s="48">
        <f t="shared" si="2"/>
        <v>0</v>
      </c>
      <c r="I30" s="46">
        <f t="shared" si="3"/>
        <v>0</v>
      </c>
    </row>
    <row r="31" spans="1:10" x14ac:dyDescent="0.2">
      <c r="B31" s="46"/>
      <c r="D31" s="48"/>
      <c r="E31" s="46">
        <f t="shared" si="0"/>
        <v>0</v>
      </c>
      <c r="F31" s="48"/>
      <c r="G31" s="46">
        <f t="shared" si="1"/>
        <v>0</v>
      </c>
      <c r="H31" s="48">
        <f t="shared" si="2"/>
        <v>0</v>
      </c>
      <c r="I31" s="46">
        <f t="shared" si="3"/>
        <v>0</v>
      </c>
    </row>
    <row r="32" spans="1:10" x14ac:dyDescent="0.2">
      <c r="B32" s="46"/>
      <c r="D32" s="48"/>
      <c r="E32" s="46">
        <f t="shared" si="0"/>
        <v>0</v>
      </c>
      <c r="F32" s="48"/>
      <c r="G32" s="46">
        <f t="shared" si="1"/>
        <v>0</v>
      </c>
      <c r="H32" s="48">
        <f t="shared" si="2"/>
        <v>0</v>
      </c>
      <c r="I32" s="46">
        <f t="shared" si="3"/>
        <v>0</v>
      </c>
    </row>
    <row r="33" spans="1:10" x14ac:dyDescent="0.2">
      <c r="B33" s="46"/>
      <c r="D33" s="48"/>
      <c r="E33" s="46">
        <f t="shared" si="0"/>
        <v>0</v>
      </c>
      <c r="F33" s="48"/>
      <c r="G33" s="46">
        <f t="shared" si="1"/>
        <v>0</v>
      </c>
      <c r="H33" s="48">
        <f t="shared" si="2"/>
        <v>0</v>
      </c>
      <c r="I33" s="46">
        <f t="shared" si="3"/>
        <v>0</v>
      </c>
    </row>
    <row r="34" spans="1:10" x14ac:dyDescent="0.2">
      <c r="B34" s="46"/>
      <c r="D34" s="48"/>
      <c r="E34" s="46">
        <f t="shared" si="0"/>
        <v>0</v>
      </c>
      <c r="F34" s="48"/>
      <c r="G34" s="46">
        <f t="shared" si="1"/>
        <v>0</v>
      </c>
      <c r="H34" s="48">
        <f t="shared" si="2"/>
        <v>0</v>
      </c>
      <c r="I34" s="46">
        <f t="shared" si="3"/>
        <v>0</v>
      </c>
    </row>
    <row r="35" spans="1:10" x14ac:dyDescent="0.2">
      <c r="B35" s="46"/>
      <c r="D35" s="48"/>
      <c r="E35" s="46">
        <f t="shared" si="0"/>
        <v>0</v>
      </c>
      <c r="F35" s="48"/>
      <c r="G35" s="46">
        <f t="shared" si="1"/>
        <v>0</v>
      </c>
      <c r="H35" s="48">
        <f t="shared" si="2"/>
        <v>0</v>
      </c>
      <c r="I35" s="46">
        <f t="shared" si="3"/>
        <v>0</v>
      </c>
    </row>
    <row r="36" spans="1:10" ht="13.5" thickBot="1" x14ac:dyDescent="0.25">
      <c r="A36" s="23" t="s">
        <v>7</v>
      </c>
      <c r="B36" s="50"/>
      <c r="C36" s="24"/>
      <c r="D36" s="51"/>
      <c r="E36" s="47">
        <f>SUM(E27:E35)</f>
        <v>0</v>
      </c>
      <c r="F36" s="51"/>
      <c r="G36" s="47">
        <f>SUM(G27:G35)</f>
        <v>0</v>
      </c>
      <c r="H36" s="51"/>
      <c r="I36" s="47">
        <f>SUM(I27:I35)</f>
        <v>0</v>
      </c>
      <c r="J36" s="80"/>
    </row>
    <row r="37" spans="1:10" ht="13.5" thickTop="1" x14ac:dyDescent="0.2"/>
  </sheetData>
  <phoneticPr fontId="0" type="noConversion"/>
  <pageMargins left="0.75" right="0.55000000000000004" top="1.75" bottom="0.5" header="0.5" footer="0.5"/>
  <pageSetup orientation="landscape" r:id="rId1"/>
  <headerFooter alignWithMargins="0">
    <oddHeader>&amp;LPROJECT NAME
PROJECT LOCATION
______ DESIGN SUBMITTAL CONSTRUCTION COST ESTIMATE
&amp;8HMS Project No.:  &amp;RPAGE &amp;P
DATE:  &amp;D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37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34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46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x14ac:dyDescent="0.2">
      <c r="B7" s="46"/>
      <c r="D7" s="48"/>
      <c r="E7" s="46">
        <f t="shared" ref="E7:E35" si="0">B7*D7</f>
        <v>0</v>
      </c>
      <c r="F7" s="48"/>
      <c r="G7" s="46">
        <f t="shared" ref="G7:G35" si="1">B7*F7</f>
        <v>0</v>
      </c>
      <c r="H7" s="48">
        <f t="shared" ref="H7:H35" si="2">D7+F7</f>
        <v>0</v>
      </c>
      <c r="I7" s="46">
        <f t="shared" ref="I7:I35" si="3">SUM(E7,G7)</f>
        <v>0</v>
      </c>
    </row>
    <row r="8" spans="1:10" x14ac:dyDescent="0.2">
      <c r="B8" s="46"/>
      <c r="D8" s="48"/>
      <c r="E8" s="46">
        <f t="shared" si="0"/>
        <v>0</v>
      </c>
      <c r="F8" s="48"/>
      <c r="G8" s="46">
        <f t="shared" si="1"/>
        <v>0</v>
      </c>
      <c r="H8" s="48">
        <f t="shared" si="2"/>
        <v>0</v>
      </c>
      <c r="I8" s="46">
        <f t="shared" si="3"/>
        <v>0</v>
      </c>
    </row>
    <row r="9" spans="1:10" x14ac:dyDescent="0.2">
      <c r="B9" s="46"/>
      <c r="D9" s="48"/>
      <c r="E9" s="46">
        <f t="shared" si="0"/>
        <v>0</v>
      </c>
      <c r="F9" s="48"/>
      <c r="G9" s="46">
        <f t="shared" si="1"/>
        <v>0</v>
      </c>
      <c r="H9" s="48">
        <f t="shared" si="2"/>
        <v>0</v>
      </c>
      <c r="I9" s="46">
        <f t="shared" si="3"/>
        <v>0</v>
      </c>
    </row>
    <row r="10" spans="1:10" x14ac:dyDescent="0.2">
      <c r="B10" s="46"/>
      <c r="D10" s="48"/>
      <c r="E10" s="46">
        <f t="shared" si="0"/>
        <v>0</v>
      </c>
      <c r="F10" s="48"/>
      <c r="G10" s="46">
        <f t="shared" si="1"/>
        <v>0</v>
      </c>
      <c r="H10" s="48">
        <f t="shared" si="2"/>
        <v>0</v>
      </c>
      <c r="I10" s="46">
        <f t="shared" si="3"/>
        <v>0</v>
      </c>
    </row>
    <row r="11" spans="1:10" x14ac:dyDescent="0.2">
      <c r="B11" s="46"/>
      <c r="D11" s="48"/>
      <c r="E11" s="46">
        <f t="shared" si="0"/>
        <v>0</v>
      </c>
      <c r="F11" s="48"/>
      <c r="G11" s="46">
        <f t="shared" si="1"/>
        <v>0</v>
      </c>
      <c r="H11" s="48">
        <f t="shared" si="2"/>
        <v>0</v>
      </c>
      <c r="I11" s="46">
        <f t="shared" si="3"/>
        <v>0</v>
      </c>
    </row>
    <row r="12" spans="1:10" x14ac:dyDescent="0.2">
      <c r="B12" s="46"/>
      <c r="D12" s="48"/>
      <c r="E12" s="46">
        <f t="shared" si="0"/>
        <v>0</v>
      </c>
      <c r="F12" s="48"/>
      <c r="G12" s="46">
        <f t="shared" si="1"/>
        <v>0</v>
      </c>
      <c r="H12" s="48">
        <f t="shared" si="2"/>
        <v>0</v>
      </c>
      <c r="I12" s="46">
        <f t="shared" si="3"/>
        <v>0</v>
      </c>
    </row>
    <row r="13" spans="1:10" x14ac:dyDescent="0.2">
      <c r="B13" s="46"/>
      <c r="D13" s="48"/>
      <c r="E13" s="46">
        <f t="shared" si="0"/>
        <v>0</v>
      </c>
      <c r="F13" s="48"/>
      <c r="G13" s="46">
        <f t="shared" si="1"/>
        <v>0</v>
      </c>
      <c r="H13" s="48">
        <f t="shared" si="2"/>
        <v>0</v>
      </c>
      <c r="I13" s="46">
        <f t="shared" si="3"/>
        <v>0</v>
      </c>
    </row>
    <row r="14" spans="1:10" x14ac:dyDescent="0.2">
      <c r="B14" s="46"/>
      <c r="D14" s="48"/>
      <c r="E14" s="46">
        <f t="shared" si="0"/>
        <v>0</v>
      </c>
      <c r="F14" s="48"/>
      <c r="G14" s="46">
        <f t="shared" si="1"/>
        <v>0</v>
      </c>
      <c r="H14" s="48">
        <f t="shared" si="2"/>
        <v>0</v>
      </c>
      <c r="I14" s="46">
        <f t="shared" si="3"/>
        <v>0</v>
      </c>
    </row>
    <row r="15" spans="1:10" x14ac:dyDescent="0.2">
      <c r="B15" s="46"/>
      <c r="D15" s="48"/>
      <c r="E15" s="46">
        <f t="shared" si="0"/>
        <v>0</v>
      </c>
      <c r="F15" s="48"/>
      <c r="G15" s="46">
        <f t="shared" si="1"/>
        <v>0</v>
      </c>
      <c r="H15" s="48">
        <f t="shared" si="2"/>
        <v>0</v>
      </c>
      <c r="I15" s="46">
        <f t="shared" si="3"/>
        <v>0</v>
      </c>
    </row>
    <row r="16" spans="1:10" x14ac:dyDescent="0.2">
      <c r="B16" s="46"/>
      <c r="D16" s="48"/>
      <c r="E16" s="46">
        <f t="shared" si="0"/>
        <v>0</v>
      </c>
      <c r="F16" s="48"/>
      <c r="G16" s="46">
        <f t="shared" si="1"/>
        <v>0</v>
      </c>
      <c r="H16" s="48">
        <f t="shared" si="2"/>
        <v>0</v>
      </c>
      <c r="I16" s="46">
        <f t="shared" si="3"/>
        <v>0</v>
      </c>
    </row>
    <row r="17" spans="1:10" x14ac:dyDescent="0.2">
      <c r="B17" s="46"/>
      <c r="D17" s="48"/>
      <c r="E17" s="46">
        <f t="shared" si="0"/>
        <v>0</v>
      </c>
      <c r="F17" s="48"/>
      <c r="G17" s="46">
        <f t="shared" si="1"/>
        <v>0</v>
      </c>
      <c r="H17" s="48">
        <f t="shared" si="2"/>
        <v>0</v>
      </c>
      <c r="I17" s="46">
        <f t="shared" si="3"/>
        <v>0</v>
      </c>
    </row>
    <row r="18" spans="1:10" x14ac:dyDescent="0.2">
      <c r="B18" s="46"/>
      <c r="D18" s="48"/>
      <c r="E18" s="46">
        <f t="shared" si="0"/>
        <v>0</v>
      </c>
      <c r="F18" s="48"/>
      <c r="G18" s="46">
        <f t="shared" si="1"/>
        <v>0</v>
      </c>
      <c r="H18" s="48">
        <f t="shared" si="2"/>
        <v>0</v>
      </c>
      <c r="I18" s="46">
        <f t="shared" si="3"/>
        <v>0</v>
      </c>
    </row>
    <row r="19" spans="1:10" x14ac:dyDescent="0.2">
      <c r="B19" s="46"/>
      <c r="D19" s="48"/>
      <c r="E19" s="46">
        <f t="shared" si="0"/>
        <v>0</v>
      </c>
      <c r="F19" s="48"/>
      <c r="G19" s="46">
        <f t="shared" si="1"/>
        <v>0</v>
      </c>
      <c r="H19" s="48">
        <f t="shared" si="2"/>
        <v>0</v>
      </c>
      <c r="I19" s="46">
        <f t="shared" si="3"/>
        <v>0</v>
      </c>
    </row>
    <row r="20" spans="1:10" x14ac:dyDescent="0.2">
      <c r="B20" s="46"/>
      <c r="D20" s="48"/>
      <c r="E20" s="46">
        <f t="shared" si="0"/>
        <v>0</v>
      </c>
      <c r="F20" s="48"/>
      <c r="G20" s="46">
        <f t="shared" si="1"/>
        <v>0</v>
      </c>
      <c r="H20" s="48">
        <f t="shared" si="2"/>
        <v>0</v>
      </c>
      <c r="I20" s="46">
        <f t="shared" si="3"/>
        <v>0</v>
      </c>
    </row>
    <row r="21" spans="1:10" x14ac:dyDescent="0.2">
      <c r="B21" s="46"/>
      <c r="D21" s="48"/>
      <c r="E21" s="46">
        <f t="shared" si="0"/>
        <v>0</v>
      </c>
      <c r="F21" s="48"/>
      <c r="G21" s="46">
        <f t="shared" si="1"/>
        <v>0</v>
      </c>
      <c r="H21" s="48">
        <f t="shared" si="2"/>
        <v>0</v>
      </c>
      <c r="I21" s="46">
        <f t="shared" si="3"/>
        <v>0</v>
      </c>
    </row>
    <row r="22" spans="1:10" x14ac:dyDescent="0.2">
      <c r="B22" s="46"/>
      <c r="D22" s="48"/>
      <c r="E22" s="46">
        <f t="shared" si="0"/>
        <v>0</v>
      </c>
      <c r="F22" s="48"/>
      <c r="G22" s="46">
        <f t="shared" si="1"/>
        <v>0</v>
      </c>
      <c r="H22" s="48">
        <f t="shared" si="2"/>
        <v>0</v>
      </c>
      <c r="I22" s="46">
        <f t="shared" si="3"/>
        <v>0</v>
      </c>
    </row>
    <row r="23" spans="1:10" x14ac:dyDescent="0.2">
      <c r="B23" s="46"/>
      <c r="D23" s="48"/>
      <c r="E23" s="46">
        <f t="shared" si="0"/>
        <v>0</v>
      </c>
      <c r="F23" s="48"/>
      <c r="G23" s="46">
        <f t="shared" si="1"/>
        <v>0</v>
      </c>
      <c r="H23" s="48">
        <f t="shared" si="2"/>
        <v>0</v>
      </c>
      <c r="I23" s="46">
        <f t="shared" si="3"/>
        <v>0</v>
      </c>
    </row>
    <row r="24" spans="1:10" x14ac:dyDescent="0.2">
      <c r="B24" s="46"/>
      <c r="D24" s="48"/>
      <c r="E24" s="46">
        <f t="shared" si="0"/>
        <v>0</v>
      </c>
      <c r="F24" s="48"/>
      <c r="G24" s="46">
        <f t="shared" si="1"/>
        <v>0</v>
      </c>
      <c r="H24" s="48">
        <f t="shared" si="2"/>
        <v>0</v>
      </c>
      <c r="I24" s="46">
        <f t="shared" si="3"/>
        <v>0</v>
      </c>
    </row>
    <row r="25" spans="1:10" x14ac:dyDescent="0.2">
      <c r="B25" s="46"/>
      <c r="D25" s="48"/>
      <c r="E25" s="46">
        <f t="shared" si="0"/>
        <v>0</v>
      </c>
      <c r="F25" s="48"/>
      <c r="G25" s="46">
        <f t="shared" si="1"/>
        <v>0</v>
      </c>
      <c r="H25" s="48">
        <f t="shared" si="2"/>
        <v>0</v>
      </c>
      <c r="I25" s="46">
        <f t="shared" si="3"/>
        <v>0</v>
      </c>
    </row>
    <row r="26" spans="1:10" x14ac:dyDescent="0.2">
      <c r="B26" s="46"/>
      <c r="D26" s="48"/>
      <c r="E26" s="46">
        <f>B26*D26</f>
        <v>0</v>
      </c>
      <c r="F26" s="48"/>
      <c r="G26" s="46">
        <f>B26*F26</f>
        <v>0</v>
      </c>
      <c r="H26" s="48">
        <f>D26+F26</f>
        <v>0</v>
      </c>
      <c r="I26" s="46">
        <f>SUM(E26,G26)</f>
        <v>0</v>
      </c>
    </row>
    <row r="27" spans="1:10" s="84" customFormat="1" x14ac:dyDescent="0.2">
      <c r="A27" s="84" t="s">
        <v>1</v>
      </c>
      <c r="B27" s="85"/>
      <c r="C27" s="86"/>
      <c r="D27" s="87"/>
      <c r="E27" s="88">
        <f>SUM(E1:E26)</f>
        <v>0</v>
      </c>
      <c r="F27" s="89"/>
      <c r="G27" s="88">
        <f>SUM(G1:G26)</f>
        <v>0</v>
      </c>
      <c r="H27" s="89"/>
      <c r="I27" s="88">
        <f>SUM(I1:I26)</f>
        <v>0</v>
      </c>
      <c r="J27" s="91"/>
    </row>
    <row r="28" spans="1:10" x14ac:dyDescent="0.2">
      <c r="B28" s="46"/>
      <c r="D28" s="48"/>
      <c r="E28" s="46"/>
      <c r="F28" s="48"/>
      <c r="G28" s="46"/>
      <c r="H28" s="48"/>
      <c r="I28" s="46"/>
    </row>
    <row r="29" spans="1:10" x14ac:dyDescent="0.2">
      <c r="A29" s="40" t="s">
        <v>47</v>
      </c>
      <c r="B29" s="49">
        <f>'Notes-GFA'!$C$14</f>
        <v>0</v>
      </c>
      <c r="D29" s="48"/>
      <c r="E29" s="46"/>
      <c r="F29" s="48"/>
      <c r="G29" s="46">
        <f>G27*B29</f>
        <v>0</v>
      </c>
      <c r="H29" s="48"/>
      <c r="I29" s="46">
        <f>G29</f>
        <v>0</v>
      </c>
    </row>
    <row r="30" spans="1:10" x14ac:dyDescent="0.2">
      <c r="B30" s="46"/>
      <c r="D30" s="48"/>
      <c r="E30" s="46">
        <f t="shared" si="0"/>
        <v>0</v>
      </c>
      <c r="F30" s="48"/>
      <c r="G30" s="46">
        <f t="shared" si="1"/>
        <v>0</v>
      </c>
      <c r="H30" s="48">
        <f t="shared" si="2"/>
        <v>0</v>
      </c>
      <c r="I30" s="46">
        <f t="shared" si="3"/>
        <v>0</v>
      </c>
    </row>
    <row r="31" spans="1:10" x14ac:dyDescent="0.2">
      <c r="B31" s="46"/>
      <c r="D31" s="48"/>
      <c r="E31" s="46">
        <f t="shared" si="0"/>
        <v>0</v>
      </c>
      <c r="F31" s="48"/>
      <c r="G31" s="46">
        <f t="shared" si="1"/>
        <v>0</v>
      </c>
      <c r="H31" s="48">
        <f t="shared" si="2"/>
        <v>0</v>
      </c>
      <c r="I31" s="46">
        <f t="shared" si="3"/>
        <v>0</v>
      </c>
    </row>
    <row r="32" spans="1:10" x14ac:dyDescent="0.2">
      <c r="B32" s="46"/>
      <c r="D32" s="48"/>
      <c r="E32" s="46">
        <f t="shared" si="0"/>
        <v>0</v>
      </c>
      <c r="F32" s="48"/>
      <c r="G32" s="46">
        <f t="shared" si="1"/>
        <v>0</v>
      </c>
      <c r="H32" s="48">
        <f t="shared" si="2"/>
        <v>0</v>
      </c>
      <c r="I32" s="46">
        <f t="shared" si="3"/>
        <v>0</v>
      </c>
    </row>
    <row r="33" spans="1:10" x14ac:dyDescent="0.2">
      <c r="B33" s="46"/>
      <c r="D33" s="48"/>
      <c r="E33" s="46">
        <f t="shared" si="0"/>
        <v>0</v>
      </c>
      <c r="F33" s="48"/>
      <c r="G33" s="46">
        <f t="shared" si="1"/>
        <v>0</v>
      </c>
      <c r="H33" s="48">
        <f t="shared" si="2"/>
        <v>0</v>
      </c>
      <c r="I33" s="46">
        <f t="shared" si="3"/>
        <v>0</v>
      </c>
    </row>
    <row r="34" spans="1:10" x14ac:dyDescent="0.2">
      <c r="B34" s="46"/>
      <c r="D34" s="48"/>
      <c r="E34" s="46">
        <f t="shared" si="0"/>
        <v>0</v>
      </c>
      <c r="F34" s="48"/>
      <c r="G34" s="46">
        <f t="shared" si="1"/>
        <v>0</v>
      </c>
      <c r="H34" s="48">
        <f t="shared" si="2"/>
        <v>0</v>
      </c>
      <c r="I34" s="46">
        <f t="shared" si="3"/>
        <v>0</v>
      </c>
    </row>
    <row r="35" spans="1:10" x14ac:dyDescent="0.2">
      <c r="B35" s="46"/>
      <c r="D35" s="48"/>
      <c r="E35" s="46">
        <f t="shared" si="0"/>
        <v>0</v>
      </c>
      <c r="F35" s="48"/>
      <c r="G35" s="46">
        <f t="shared" si="1"/>
        <v>0</v>
      </c>
      <c r="H35" s="48">
        <f t="shared" si="2"/>
        <v>0</v>
      </c>
      <c r="I35" s="46">
        <f t="shared" si="3"/>
        <v>0</v>
      </c>
    </row>
    <row r="36" spans="1:10" ht="13.5" thickBot="1" x14ac:dyDescent="0.25">
      <c r="A36" s="23" t="s">
        <v>7</v>
      </c>
      <c r="B36" s="50"/>
      <c r="C36" s="24" t="s">
        <v>123</v>
      </c>
      <c r="D36" s="51"/>
      <c r="E36" s="47">
        <f>SUM(E27:E35)</f>
        <v>0</v>
      </c>
      <c r="F36" s="51"/>
      <c r="G36" s="47">
        <f>SUM(G27:G35)</f>
        <v>0</v>
      </c>
      <c r="H36" s="51"/>
      <c r="I36" s="47">
        <f>SUM(I27:I35)</f>
        <v>0</v>
      </c>
      <c r="J36" s="80"/>
    </row>
    <row r="37" spans="1:10" ht="13.5" thickTop="1" x14ac:dyDescent="0.2"/>
  </sheetData>
  <phoneticPr fontId="0" type="noConversion"/>
  <pageMargins left="0.75" right="0.55000000000000004" top="1.75" bottom="0.5" header="0.5" footer="0.5"/>
  <pageSetup orientation="landscape" r:id="rId1"/>
  <headerFooter alignWithMargins="0">
    <oddHeader>&amp;LSTATE OF ALASKA ESCALATION COST STUDY - MODEL SCHOOL BUILDING
ANCHORAGE, ALASKA (BASE)
APRIL 2022
&amp;8HMS Project No.:  22013&amp;RPAGE &amp;P
DATE:  &amp;D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3" tint="0.79998168889431442"/>
  </sheetPr>
  <dimension ref="A1:J68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35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61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customFormat="1" x14ac:dyDescent="0.2">
      <c r="A7" s="288" t="s">
        <v>273</v>
      </c>
      <c r="B7" s="228"/>
      <c r="C7" s="278"/>
      <c r="D7" s="242"/>
      <c r="E7" s="46">
        <f t="shared" ref="E7:E31" si="0">B7*D7</f>
        <v>0</v>
      </c>
      <c r="F7" s="283"/>
      <c r="G7" s="307">
        <f t="shared" ref="G7:G32" si="1">B7*F7</f>
        <v>0</v>
      </c>
    </row>
    <row r="8" spans="1:10" customFormat="1" x14ac:dyDescent="0.2">
      <c r="B8" s="228"/>
      <c r="C8" s="278"/>
      <c r="D8" s="242"/>
      <c r="E8" s="46">
        <f t="shared" si="0"/>
        <v>0</v>
      </c>
      <c r="F8" s="283"/>
      <c r="G8" s="307">
        <f t="shared" si="1"/>
        <v>0</v>
      </c>
    </row>
    <row r="9" spans="1:10" customFormat="1" x14ac:dyDescent="0.2">
      <c r="A9" t="s">
        <v>274</v>
      </c>
      <c r="B9" s="277">
        <v>2850</v>
      </c>
      <c r="C9" s="278" t="s">
        <v>234</v>
      </c>
      <c r="D9" s="279">
        <v>3.69</v>
      </c>
      <c r="E9" s="46">
        <f t="shared" si="0"/>
        <v>10517</v>
      </c>
      <c r="F9" s="280">
        <v>1.2E-2</v>
      </c>
      <c r="G9" s="281">
        <f t="shared" si="1"/>
        <v>34.200000000000003</v>
      </c>
    </row>
    <row r="10" spans="1:10" customFormat="1" x14ac:dyDescent="0.2">
      <c r="B10" s="277"/>
      <c r="C10" s="278"/>
      <c r="D10" s="279"/>
      <c r="E10" s="46">
        <f t="shared" si="0"/>
        <v>0</v>
      </c>
      <c r="F10" s="280"/>
      <c r="G10" s="281">
        <f t="shared" si="1"/>
        <v>0</v>
      </c>
    </row>
    <row r="11" spans="1:10" customFormat="1" x14ac:dyDescent="0.2">
      <c r="A11" t="s">
        <v>275</v>
      </c>
      <c r="B11" s="277">
        <v>2500</v>
      </c>
      <c r="C11" s="278" t="s">
        <v>234</v>
      </c>
      <c r="D11" s="279">
        <v>3.65</v>
      </c>
      <c r="E11" s="46">
        <f t="shared" si="0"/>
        <v>9125</v>
      </c>
      <c r="F11" s="280">
        <v>1.2999999999999999E-2</v>
      </c>
      <c r="G11" s="281">
        <f t="shared" si="1"/>
        <v>32.5</v>
      </c>
    </row>
    <row r="12" spans="1:10" customFormat="1" x14ac:dyDescent="0.2">
      <c r="B12" s="277"/>
      <c r="C12" s="278"/>
      <c r="D12" s="279"/>
      <c r="E12" s="46">
        <f t="shared" si="0"/>
        <v>0</v>
      </c>
      <c r="F12" s="280"/>
      <c r="G12" s="281">
        <f t="shared" si="1"/>
        <v>0</v>
      </c>
    </row>
    <row r="13" spans="1:10" customFormat="1" x14ac:dyDescent="0.2">
      <c r="A13" t="s">
        <v>276</v>
      </c>
      <c r="B13" s="277">
        <v>4</v>
      </c>
      <c r="C13" s="278" t="s">
        <v>277</v>
      </c>
      <c r="D13" s="279">
        <v>300</v>
      </c>
      <c r="E13" s="46">
        <f t="shared" si="0"/>
        <v>1200</v>
      </c>
      <c r="F13" s="280">
        <v>1.2</v>
      </c>
      <c r="G13" s="281">
        <f t="shared" si="1"/>
        <v>4.8</v>
      </c>
    </row>
    <row r="14" spans="1:10" customFormat="1" x14ac:dyDescent="0.2">
      <c r="B14" s="277"/>
      <c r="C14" s="278"/>
      <c r="D14" s="279"/>
      <c r="E14" s="46">
        <f t="shared" si="0"/>
        <v>0</v>
      </c>
      <c r="F14" s="280"/>
      <c r="G14" s="281">
        <f t="shared" si="1"/>
        <v>0</v>
      </c>
    </row>
    <row r="15" spans="1:10" customFormat="1" x14ac:dyDescent="0.2">
      <c r="A15" t="s">
        <v>278</v>
      </c>
      <c r="B15" s="277">
        <v>6000</v>
      </c>
      <c r="C15" s="278" t="s">
        <v>234</v>
      </c>
      <c r="D15" s="279">
        <v>7.44</v>
      </c>
      <c r="E15" s="46">
        <f t="shared" si="0"/>
        <v>44640</v>
      </c>
      <c r="F15" s="280">
        <v>1.2E-2</v>
      </c>
      <c r="G15" s="281">
        <f t="shared" si="1"/>
        <v>72</v>
      </c>
    </row>
    <row r="16" spans="1:10" customFormat="1" x14ac:dyDescent="0.2">
      <c r="B16" s="277"/>
      <c r="C16" s="278"/>
      <c r="D16" s="279"/>
      <c r="E16" s="46">
        <f t="shared" si="0"/>
        <v>0</v>
      </c>
      <c r="F16" s="280"/>
      <c r="G16" s="281">
        <f t="shared" si="1"/>
        <v>0</v>
      </c>
    </row>
    <row r="17" spans="1:9" customFormat="1" x14ac:dyDescent="0.2">
      <c r="A17" t="s">
        <v>279</v>
      </c>
      <c r="B17" s="277">
        <v>1010</v>
      </c>
      <c r="C17" s="278" t="s">
        <v>234</v>
      </c>
      <c r="D17" s="279">
        <v>4.01</v>
      </c>
      <c r="E17" s="46">
        <f t="shared" si="0"/>
        <v>4050</v>
      </c>
      <c r="F17" s="280">
        <v>1.7999999999999999E-2</v>
      </c>
      <c r="G17" s="281">
        <f t="shared" si="1"/>
        <v>18.18</v>
      </c>
    </row>
    <row r="18" spans="1:9" customFormat="1" x14ac:dyDescent="0.2">
      <c r="B18" s="277"/>
      <c r="C18" s="278"/>
      <c r="D18" s="279"/>
      <c r="E18" s="46">
        <f t="shared" si="0"/>
        <v>0</v>
      </c>
      <c r="F18" s="280"/>
      <c r="G18" s="281">
        <f t="shared" si="1"/>
        <v>0</v>
      </c>
    </row>
    <row r="19" spans="1:9" customFormat="1" x14ac:dyDescent="0.2">
      <c r="A19" t="s">
        <v>280</v>
      </c>
      <c r="B19" s="277">
        <v>1000</v>
      </c>
      <c r="C19" s="278" t="s">
        <v>52</v>
      </c>
      <c r="D19" s="279">
        <v>8.56</v>
      </c>
      <c r="E19" s="46">
        <f t="shared" si="0"/>
        <v>8560</v>
      </c>
      <c r="F19" s="280">
        <v>1.4999999999999999E-2</v>
      </c>
      <c r="G19" s="281">
        <f t="shared" si="1"/>
        <v>15</v>
      </c>
    </row>
    <row r="20" spans="1:9" customFormat="1" x14ac:dyDescent="0.2">
      <c r="B20" s="277"/>
      <c r="C20" s="278"/>
      <c r="D20" s="279"/>
      <c r="E20" s="46">
        <f t="shared" si="0"/>
        <v>0</v>
      </c>
      <c r="F20" s="280"/>
      <c r="G20" s="281">
        <f t="shared" si="1"/>
        <v>0</v>
      </c>
    </row>
    <row r="21" spans="1:9" customFormat="1" x14ac:dyDescent="0.2">
      <c r="A21" t="s">
        <v>281</v>
      </c>
      <c r="B21" s="277">
        <v>9</v>
      </c>
      <c r="C21" s="278" t="s">
        <v>232</v>
      </c>
      <c r="D21" s="279">
        <v>228</v>
      </c>
      <c r="E21" s="46">
        <f t="shared" si="0"/>
        <v>2052</v>
      </c>
      <c r="F21" s="280">
        <v>1.4</v>
      </c>
      <c r="G21" s="281">
        <f t="shared" si="1"/>
        <v>12.6</v>
      </c>
    </row>
    <row r="22" spans="1:9" customFormat="1" x14ac:dyDescent="0.2">
      <c r="B22" s="277"/>
      <c r="C22" s="278"/>
      <c r="D22" s="279"/>
      <c r="E22" s="46">
        <f t="shared" si="0"/>
        <v>0</v>
      </c>
      <c r="F22" s="280"/>
      <c r="G22" s="281">
        <f t="shared" si="1"/>
        <v>0</v>
      </c>
    </row>
    <row r="23" spans="1:9" customFormat="1" x14ac:dyDescent="0.2">
      <c r="A23" t="s">
        <v>916</v>
      </c>
      <c r="B23" s="277">
        <v>1000</v>
      </c>
      <c r="C23" s="278" t="s">
        <v>52</v>
      </c>
      <c r="D23" s="279">
        <v>0.59</v>
      </c>
      <c r="E23" s="46">
        <f t="shared" si="0"/>
        <v>590</v>
      </c>
      <c r="F23" s="280">
        <v>4.0000000000000001E-3</v>
      </c>
      <c r="G23" s="281">
        <f t="shared" si="1"/>
        <v>4</v>
      </c>
    </row>
    <row r="24" spans="1:9" customFormat="1" x14ac:dyDescent="0.2">
      <c r="B24" s="277"/>
      <c r="C24" s="278"/>
      <c r="D24" s="279"/>
      <c r="E24" s="46">
        <f t="shared" si="0"/>
        <v>0</v>
      </c>
      <c r="F24" s="280"/>
      <c r="G24" s="281">
        <f t="shared" si="1"/>
        <v>0</v>
      </c>
    </row>
    <row r="25" spans="1:9" customFormat="1" x14ac:dyDescent="0.2">
      <c r="A25" t="s">
        <v>269</v>
      </c>
      <c r="B25" s="277">
        <v>1000</v>
      </c>
      <c r="C25" s="278" t="s">
        <v>52</v>
      </c>
      <c r="D25" s="279">
        <v>0.36</v>
      </c>
      <c r="E25" s="46">
        <f t="shared" si="0"/>
        <v>360</v>
      </c>
      <c r="F25" s="280">
        <v>2.5000000000000001E-2</v>
      </c>
      <c r="G25" s="281">
        <f t="shared" si="1"/>
        <v>25</v>
      </c>
    </row>
    <row r="26" spans="1:9" customFormat="1" x14ac:dyDescent="0.2">
      <c r="B26" s="277"/>
      <c r="C26" s="278"/>
      <c r="D26" s="279"/>
      <c r="E26" s="46">
        <f t="shared" si="0"/>
        <v>0</v>
      </c>
      <c r="F26" s="280"/>
      <c r="G26" s="281">
        <f t="shared" si="1"/>
        <v>0</v>
      </c>
    </row>
    <row r="27" spans="1:9" customFormat="1" x14ac:dyDescent="0.2">
      <c r="A27" t="s">
        <v>282</v>
      </c>
      <c r="B27" s="277">
        <v>78</v>
      </c>
      <c r="C27" s="278" t="s">
        <v>236</v>
      </c>
      <c r="D27" s="279">
        <v>3.38</v>
      </c>
      <c r="E27" s="46">
        <f t="shared" si="0"/>
        <v>264</v>
      </c>
      <c r="F27" s="280">
        <v>0.1</v>
      </c>
      <c r="G27" s="281">
        <f t="shared" si="1"/>
        <v>7.8</v>
      </c>
    </row>
    <row r="28" spans="1:9" customFormat="1" x14ac:dyDescent="0.2">
      <c r="B28" s="277"/>
      <c r="C28" s="278"/>
      <c r="D28" s="279"/>
      <c r="E28" s="46">
        <f t="shared" si="0"/>
        <v>0</v>
      </c>
      <c r="F28" s="280"/>
      <c r="G28" s="281">
        <f t="shared" si="1"/>
        <v>0</v>
      </c>
    </row>
    <row r="29" spans="1:9" customFormat="1" x14ac:dyDescent="0.2">
      <c r="A29" t="s">
        <v>271</v>
      </c>
      <c r="B29" s="277">
        <v>9</v>
      </c>
      <c r="C29" s="278" t="s">
        <v>232</v>
      </c>
      <c r="D29" s="279">
        <v>70</v>
      </c>
      <c r="E29" s="46">
        <f t="shared" si="0"/>
        <v>630</v>
      </c>
      <c r="F29" s="280"/>
      <c r="G29" s="281">
        <f t="shared" si="1"/>
        <v>0</v>
      </c>
    </row>
    <row r="30" spans="1:9" customFormat="1" x14ac:dyDescent="0.2">
      <c r="B30" s="277"/>
      <c r="C30" s="278"/>
      <c r="D30" s="279"/>
      <c r="E30" s="46">
        <f t="shared" si="0"/>
        <v>0</v>
      </c>
      <c r="F30" s="280"/>
      <c r="G30" s="281">
        <f t="shared" si="1"/>
        <v>0</v>
      </c>
    </row>
    <row r="31" spans="1:9" customFormat="1" x14ac:dyDescent="0.2">
      <c r="A31" t="s">
        <v>283</v>
      </c>
      <c r="B31" s="277">
        <v>1</v>
      </c>
      <c r="C31" s="278" t="s">
        <v>277</v>
      </c>
      <c r="D31" s="279">
        <v>2940</v>
      </c>
      <c r="E31" s="46">
        <f t="shared" si="0"/>
        <v>2940</v>
      </c>
      <c r="F31" s="280">
        <v>2.2650000000000001</v>
      </c>
      <c r="G31" s="281">
        <f t="shared" si="1"/>
        <v>2.27</v>
      </c>
    </row>
    <row r="32" spans="1:9" x14ac:dyDescent="0.2">
      <c r="B32" s="46"/>
      <c r="D32" s="48"/>
      <c r="E32" s="46">
        <f t="shared" ref="E32:E33" si="2">B32*D32</f>
        <v>0</v>
      </c>
      <c r="F32" s="48"/>
      <c r="G32" s="285">
        <f t="shared" si="1"/>
        <v>0</v>
      </c>
      <c r="H32" s="48">
        <f t="shared" ref="H32" si="3">D32+F32</f>
        <v>0</v>
      </c>
      <c r="I32" s="46">
        <f t="shared" ref="I32" si="4">SUM(E32,G32)</f>
        <v>0</v>
      </c>
    </row>
    <row r="33" spans="1:10" s="298" customFormat="1" x14ac:dyDescent="0.2">
      <c r="A33" s="298" t="s">
        <v>265</v>
      </c>
      <c r="B33" s="299"/>
      <c r="C33" s="300"/>
      <c r="D33" s="301"/>
      <c r="E33" s="302">
        <f t="shared" si="2"/>
        <v>0</v>
      </c>
      <c r="F33" s="303"/>
      <c r="G33" s="304">
        <f>SUM(G1:G32)</f>
        <v>228.35</v>
      </c>
      <c r="H33" s="305" t="s">
        <v>241</v>
      </c>
      <c r="I33" s="299"/>
    </row>
    <row r="34" spans="1:10" x14ac:dyDescent="0.2">
      <c r="B34" s="46"/>
      <c r="D34" s="48"/>
      <c r="E34" s="46"/>
      <c r="F34" s="48"/>
      <c r="G34" s="46"/>
      <c r="H34" s="48"/>
      <c r="I34" s="46"/>
    </row>
    <row r="35" spans="1:10" x14ac:dyDescent="0.2">
      <c r="A35" s="40" t="s">
        <v>242</v>
      </c>
      <c r="B35" s="46"/>
      <c r="D35" s="48"/>
      <c r="E35" s="46"/>
      <c r="F35" s="48"/>
      <c r="G35" s="296">
        <f>'Labor Rates'!M56</f>
        <v>97.21</v>
      </c>
      <c r="H35" s="297" t="s">
        <v>254</v>
      </c>
      <c r="I35" s="46"/>
    </row>
    <row r="36" spans="1:10" customFormat="1" ht="12.75" customHeight="1" x14ac:dyDescent="0.2">
      <c r="A36" s="308"/>
      <c r="B36" s="309"/>
      <c r="C36" s="310"/>
      <c r="D36" s="311"/>
      <c r="E36" s="309"/>
      <c r="F36" s="312"/>
      <c r="G36" s="313"/>
      <c r="H36" s="314"/>
      <c r="I36" s="308"/>
      <c r="J36" s="286"/>
    </row>
    <row r="37" spans="1:10" s="229" customFormat="1" ht="12.75" customHeight="1" x14ac:dyDescent="0.2">
      <c r="A37" s="229" t="s">
        <v>1</v>
      </c>
      <c r="B37" s="315"/>
      <c r="C37" s="316"/>
      <c r="D37" s="317"/>
      <c r="E37" s="318">
        <f>SUM(E1:E36)</f>
        <v>84928</v>
      </c>
      <c r="F37" s="318"/>
      <c r="G37" s="318">
        <f>G33*G35</f>
        <v>22198</v>
      </c>
      <c r="H37" s="318"/>
      <c r="I37" s="318">
        <f>SUM(E37:G37)</f>
        <v>107126</v>
      </c>
    </row>
    <row r="38" spans="1:10" customFormat="1" ht="12.75" customHeight="1" x14ac:dyDescent="0.2">
      <c r="A38" s="308" t="s">
        <v>290</v>
      </c>
      <c r="B38" s="309"/>
      <c r="C38" s="310"/>
      <c r="D38" s="311"/>
      <c r="E38" s="309"/>
      <c r="F38" s="312"/>
      <c r="G38" s="319"/>
      <c r="H38" s="308"/>
      <c r="I38" s="308"/>
    </row>
    <row r="39" spans="1:10" customFormat="1" ht="12.75" customHeight="1" x14ac:dyDescent="0.2">
      <c r="A39" s="308" t="s">
        <v>291</v>
      </c>
      <c r="B39" s="289">
        <v>0.2</v>
      </c>
      <c r="C39" s="310"/>
      <c r="D39" s="311"/>
      <c r="E39" s="320">
        <f>E37*B39</f>
        <v>16986</v>
      </c>
      <c r="F39" s="312"/>
      <c r="G39" s="320">
        <f>G37*B39</f>
        <v>4440</v>
      </c>
      <c r="H39" s="308"/>
      <c r="I39" s="320">
        <f>SUM(E39:G39)</f>
        <v>21426</v>
      </c>
    </row>
    <row r="40" spans="1:10" x14ac:dyDescent="0.2">
      <c r="B40" s="46"/>
      <c r="D40" s="48"/>
      <c r="E40" s="46">
        <f t="shared" ref="E40:E66" si="5">B40*D40</f>
        <v>0</v>
      </c>
      <c r="F40" s="48"/>
      <c r="G40" s="46">
        <f t="shared" ref="G40:G66" si="6">B40*F40</f>
        <v>0</v>
      </c>
      <c r="H40" s="48">
        <f t="shared" ref="H40:H66" si="7">D40+F40</f>
        <v>0</v>
      </c>
      <c r="I40" s="46">
        <f t="shared" ref="I40:I66" si="8">SUM(E40,G40)</f>
        <v>0</v>
      </c>
    </row>
    <row r="41" spans="1:10" x14ac:dyDescent="0.2">
      <c r="B41" s="46"/>
      <c r="D41" s="48"/>
      <c r="E41" s="46"/>
      <c r="F41" s="48"/>
      <c r="G41" s="46"/>
      <c r="H41" s="48"/>
      <c r="I41" s="46"/>
    </row>
    <row r="42" spans="1:10" x14ac:dyDescent="0.2">
      <c r="B42" s="46"/>
      <c r="D42" s="48"/>
      <c r="E42" s="46"/>
      <c r="F42" s="48"/>
      <c r="G42" s="46"/>
      <c r="H42" s="48"/>
      <c r="I42" s="46"/>
    </row>
    <row r="43" spans="1:10" x14ac:dyDescent="0.2">
      <c r="B43" s="46"/>
      <c r="D43" s="48"/>
      <c r="E43" s="46"/>
      <c r="F43" s="48"/>
      <c r="G43" s="46"/>
      <c r="H43" s="48"/>
      <c r="I43" s="46"/>
    </row>
    <row r="44" spans="1:10" x14ac:dyDescent="0.2">
      <c r="B44" s="46"/>
      <c r="D44" s="48"/>
      <c r="E44" s="46"/>
      <c r="F44" s="48"/>
      <c r="G44" s="46"/>
      <c r="H44" s="48"/>
      <c r="I44" s="46"/>
    </row>
    <row r="45" spans="1:10" x14ac:dyDescent="0.2">
      <c r="B45" s="46"/>
      <c r="D45" s="48"/>
      <c r="E45" s="46"/>
      <c r="F45" s="48"/>
      <c r="G45" s="46"/>
      <c r="H45" s="48"/>
      <c r="I45" s="46"/>
    </row>
    <row r="46" spans="1:10" x14ac:dyDescent="0.2">
      <c r="B46" s="46"/>
      <c r="D46" s="48"/>
      <c r="E46" s="46"/>
      <c r="F46" s="48"/>
      <c r="G46" s="46"/>
      <c r="H46" s="48"/>
      <c r="I46" s="46"/>
    </row>
    <row r="47" spans="1:10" x14ac:dyDescent="0.2">
      <c r="B47" s="46"/>
      <c r="D47" s="48"/>
      <c r="E47" s="46"/>
      <c r="F47" s="48"/>
      <c r="G47" s="46"/>
      <c r="H47" s="48"/>
      <c r="I47" s="46"/>
    </row>
    <row r="48" spans="1:10" x14ac:dyDescent="0.2">
      <c r="B48" s="46"/>
      <c r="D48" s="48"/>
      <c r="E48" s="46"/>
      <c r="F48" s="48"/>
      <c r="G48" s="46"/>
      <c r="H48" s="48"/>
      <c r="I48" s="46"/>
    </row>
    <row r="49" spans="2:9" x14ac:dyDescent="0.2">
      <c r="B49" s="46"/>
      <c r="D49" s="48"/>
      <c r="E49" s="46"/>
      <c r="F49" s="48"/>
      <c r="G49" s="46"/>
      <c r="H49" s="48"/>
      <c r="I49" s="46"/>
    </row>
    <row r="50" spans="2:9" x14ac:dyDescent="0.2">
      <c r="B50" s="46"/>
      <c r="D50" s="48"/>
      <c r="E50" s="46"/>
      <c r="F50" s="48"/>
      <c r="G50" s="46"/>
      <c r="H50" s="48"/>
      <c r="I50" s="46"/>
    </row>
    <row r="51" spans="2:9" x14ac:dyDescent="0.2">
      <c r="B51" s="46"/>
      <c r="D51" s="48"/>
      <c r="E51" s="46"/>
      <c r="F51" s="48"/>
      <c r="G51" s="46"/>
      <c r="H51" s="48"/>
      <c r="I51" s="46"/>
    </row>
    <row r="52" spans="2:9" x14ac:dyDescent="0.2">
      <c r="B52" s="46"/>
      <c r="D52" s="48"/>
      <c r="E52" s="46"/>
      <c r="F52" s="48"/>
      <c r="G52" s="46"/>
      <c r="H52" s="48"/>
      <c r="I52" s="46"/>
    </row>
    <row r="53" spans="2:9" x14ac:dyDescent="0.2">
      <c r="B53" s="46"/>
      <c r="D53" s="48"/>
      <c r="E53" s="46"/>
      <c r="F53" s="48"/>
      <c r="G53" s="46"/>
      <c r="H53" s="48"/>
      <c r="I53" s="46"/>
    </row>
    <row r="54" spans="2:9" x14ac:dyDescent="0.2">
      <c r="B54" s="46"/>
      <c r="D54" s="48"/>
      <c r="E54" s="46"/>
      <c r="F54" s="48"/>
      <c r="G54" s="46"/>
      <c r="H54" s="48"/>
      <c r="I54" s="46"/>
    </row>
    <row r="55" spans="2:9" x14ac:dyDescent="0.2">
      <c r="B55" s="46"/>
      <c r="D55" s="48"/>
      <c r="E55" s="46"/>
      <c r="F55" s="48"/>
      <c r="G55" s="46"/>
      <c r="H55" s="48"/>
      <c r="I55" s="46"/>
    </row>
    <row r="56" spans="2:9" x14ac:dyDescent="0.2">
      <c r="B56" s="46"/>
      <c r="D56" s="48"/>
      <c r="E56" s="46"/>
      <c r="F56" s="48"/>
      <c r="G56" s="46"/>
      <c r="H56" s="48"/>
      <c r="I56" s="46"/>
    </row>
    <row r="57" spans="2:9" x14ac:dyDescent="0.2">
      <c r="B57" s="46"/>
      <c r="D57" s="48"/>
      <c r="E57" s="46"/>
      <c r="F57" s="48"/>
      <c r="G57" s="46"/>
      <c r="H57" s="48"/>
      <c r="I57" s="46"/>
    </row>
    <row r="58" spans="2:9" x14ac:dyDescent="0.2">
      <c r="B58" s="46"/>
      <c r="D58" s="48"/>
      <c r="E58" s="46"/>
      <c r="F58" s="48"/>
      <c r="G58" s="46"/>
      <c r="H58" s="48"/>
      <c r="I58" s="46"/>
    </row>
    <row r="59" spans="2:9" x14ac:dyDescent="0.2">
      <c r="B59" s="46"/>
      <c r="D59" s="48"/>
      <c r="E59" s="46"/>
      <c r="F59" s="48"/>
      <c r="G59" s="46"/>
      <c r="H59" s="48"/>
      <c r="I59" s="46"/>
    </row>
    <row r="60" spans="2:9" x14ac:dyDescent="0.2">
      <c r="B60" s="46"/>
      <c r="D60" s="48"/>
      <c r="E60" s="46"/>
      <c r="F60" s="48"/>
      <c r="G60" s="46"/>
      <c r="H60" s="48"/>
      <c r="I60" s="46"/>
    </row>
    <row r="61" spans="2:9" x14ac:dyDescent="0.2">
      <c r="B61" s="46"/>
      <c r="D61" s="48"/>
      <c r="E61" s="46"/>
      <c r="F61" s="48"/>
      <c r="G61" s="46"/>
      <c r="H61" s="48"/>
      <c r="I61" s="46"/>
    </row>
    <row r="62" spans="2:9" x14ac:dyDescent="0.2">
      <c r="B62" s="46"/>
      <c r="D62" s="48"/>
      <c r="E62" s="46"/>
      <c r="F62" s="48"/>
      <c r="G62" s="46"/>
      <c r="H62" s="48"/>
      <c r="I62" s="46"/>
    </row>
    <row r="63" spans="2:9" x14ac:dyDescent="0.2">
      <c r="B63" s="46"/>
      <c r="D63" s="48"/>
      <c r="E63" s="46"/>
      <c r="F63" s="48"/>
      <c r="G63" s="46"/>
      <c r="H63" s="48"/>
      <c r="I63" s="46"/>
    </row>
    <row r="64" spans="2:9" x14ac:dyDescent="0.2">
      <c r="B64" s="46"/>
      <c r="D64" s="48"/>
      <c r="E64" s="46">
        <f t="shared" si="5"/>
        <v>0</v>
      </c>
      <c r="F64" s="48"/>
      <c r="G64" s="46">
        <f t="shared" si="6"/>
        <v>0</v>
      </c>
      <c r="H64" s="48">
        <f t="shared" si="7"/>
        <v>0</v>
      </c>
      <c r="I64" s="46">
        <f t="shared" si="8"/>
        <v>0</v>
      </c>
    </row>
    <row r="65" spans="1:10" x14ac:dyDescent="0.2">
      <c r="B65" s="46"/>
      <c r="D65" s="48"/>
      <c r="E65" s="46">
        <f t="shared" si="5"/>
        <v>0</v>
      </c>
      <c r="F65" s="48"/>
      <c r="G65" s="46">
        <f t="shared" si="6"/>
        <v>0</v>
      </c>
      <c r="H65" s="48">
        <f t="shared" si="7"/>
        <v>0</v>
      </c>
      <c r="I65" s="46">
        <f t="shared" si="8"/>
        <v>0</v>
      </c>
    </row>
    <row r="66" spans="1:10" x14ac:dyDescent="0.2">
      <c r="B66" s="46"/>
      <c r="D66" s="48"/>
      <c r="E66" s="46">
        <f t="shared" si="5"/>
        <v>0</v>
      </c>
      <c r="F66" s="48"/>
      <c r="G66" s="46">
        <f t="shared" si="6"/>
        <v>0</v>
      </c>
      <c r="H66" s="48">
        <f t="shared" si="7"/>
        <v>0</v>
      </c>
      <c r="I66" s="46">
        <f t="shared" si="8"/>
        <v>0</v>
      </c>
    </row>
    <row r="67" spans="1:10" ht="13.5" thickBot="1" x14ac:dyDescent="0.25">
      <c r="A67" s="23" t="s">
        <v>7</v>
      </c>
      <c r="B67" s="50">
        <v>1000</v>
      </c>
      <c r="C67" s="24" t="s">
        <v>124</v>
      </c>
      <c r="D67" s="51"/>
      <c r="E67" s="47">
        <f>SUM(E37:E66)</f>
        <v>101914</v>
      </c>
      <c r="F67" s="51"/>
      <c r="G67" s="47">
        <f>SUM(G37:G66)</f>
        <v>26638</v>
      </c>
      <c r="H67" s="51"/>
      <c r="I67" s="47">
        <f>SUM(I37:I66)</f>
        <v>128552</v>
      </c>
      <c r="J67" s="80"/>
    </row>
    <row r="68" spans="1:10" ht="13.5" thickTop="1" x14ac:dyDescent="0.2"/>
  </sheetData>
  <phoneticPr fontId="0" type="noConversion"/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3" tint="0.79998168889431442"/>
  </sheetPr>
  <dimension ref="A1:J37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35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62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customFormat="1" x14ac:dyDescent="0.2">
      <c r="A7" t="s">
        <v>276</v>
      </c>
      <c r="B7" s="277">
        <v>120</v>
      </c>
      <c r="C7" s="278" t="s">
        <v>277</v>
      </c>
      <c r="D7" s="279">
        <v>300</v>
      </c>
      <c r="E7" s="46">
        <f t="shared" ref="E7:E23" si="0">B7*D7</f>
        <v>36000</v>
      </c>
      <c r="F7" s="280">
        <v>1.2</v>
      </c>
      <c r="G7" s="281">
        <f t="shared" ref="G7:G23" si="1">B7*F7</f>
        <v>144</v>
      </c>
    </row>
    <row r="8" spans="1:10" x14ac:dyDescent="0.2">
      <c r="B8" s="46"/>
      <c r="D8" s="48"/>
      <c r="E8" s="46">
        <f t="shared" si="0"/>
        <v>0</v>
      </c>
      <c r="F8" s="48"/>
      <c r="G8" s="281">
        <f t="shared" si="1"/>
        <v>0</v>
      </c>
      <c r="H8" s="48">
        <f t="shared" ref="H8:H35" si="2">D8+F8</f>
        <v>0</v>
      </c>
      <c r="I8" s="46">
        <f t="shared" ref="I8:I35" si="3">SUM(E8,G8)</f>
        <v>0</v>
      </c>
    </row>
    <row r="9" spans="1:10" customFormat="1" x14ac:dyDescent="0.2">
      <c r="A9" t="s">
        <v>275</v>
      </c>
      <c r="B9" s="277">
        <v>110000</v>
      </c>
      <c r="C9" s="278" t="s">
        <v>234</v>
      </c>
      <c r="D9" s="279">
        <v>3.69</v>
      </c>
      <c r="E9" s="46">
        <f t="shared" si="0"/>
        <v>405900</v>
      </c>
      <c r="F9" s="280">
        <v>1.2999999999999999E-2</v>
      </c>
      <c r="G9" s="281">
        <f t="shared" si="1"/>
        <v>1430</v>
      </c>
    </row>
    <row r="10" spans="1:10" customFormat="1" x14ac:dyDescent="0.2">
      <c r="B10" s="277"/>
      <c r="C10" s="278"/>
      <c r="D10" s="279"/>
      <c r="E10" s="46">
        <f t="shared" si="0"/>
        <v>0</v>
      </c>
      <c r="F10" s="280"/>
      <c r="G10" s="281">
        <f t="shared" si="1"/>
        <v>0</v>
      </c>
    </row>
    <row r="11" spans="1:10" customFormat="1" x14ac:dyDescent="0.2">
      <c r="A11" t="s">
        <v>278</v>
      </c>
      <c r="B11" s="277">
        <v>199000</v>
      </c>
      <c r="C11" s="278" t="s">
        <v>234</v>
      </c>
      <c r="D11" s="279">
        <v>7.44</v>
      </c>
      <c r="E11" s="46">
        <f t="shared" si="0"/>
        <v>1480560</v>
      </c>
      <c r="F11" s="280">
        <v>1.4E-2</v>
      </c>
      <c r="G11" s="281">
        <f t="shared" si="1"/>
        <v>2786</v>
      </c>
    </row>
    <row r="12" spans="1:10" customFormat="1" x14ac:dyDescent="0.2">
      <c r="B12" s="277"/>
      <c r="C12" s="278"/>
      <c r="D12" s="279"/>
      <c r="E12" s="46">
        <f t="shared" si="0"/>
        <v>0</v>
      </c>
      <c r="F12" s="280"/>
      <c r="G12" s="281">
        <f t="shared" si="1"/>
        <v>0</v>
      </c>
    </row>
    <row r="13" spans="1:10" customFormat="1" x14ac:dyDescent="0.2">
      <c r="A13" t="s">
        <v>274</v>
      </c>
      <c r="B13" s="277">
        <v>18500</v>
      </c>
      <c r="C13" s="278" t="s">
        <v>234</v>
      </c>
      <c r="D13" s="279">
        <v>3.45</v>
      </c>
      <c r="E13" s="46">
        <f t="shared" si="0"/>
        <v>63825</v>
      </c>
      <c r="F13" s="280">
        <v>1.2E-2</v>
      </c>
      <c r="G13" s="281">
        <f t="shared" si="1"/>
        <v>222</v>
      </c>
    </row>
    <row r="14" spans="1:10" customFormat="1" x14ac:dyDescent="0.2">
      <c r="B14" s="277"/>
      <c r="C14" s="278"/>
      <c r="D14" s="279"/>
      <c r="E14" s="46">
        <f t="shared" si="0"/>
        <v>0</v>
      </c>
      <c r="F14" s="280"/>
      <c r="G14" s="281">
        <f t="shared" si="1"/>
        <v>0</v>
      </c>
    </row>
    <row r="15" spans="1:10" customFormat="1" x14ac:dyDescent="0.2">
      <c r="A15" t="s">
        <v>284</v>
      </c>
      <c r="B15" s="277">
        <v>17000</v>
      </c>
      <c r="C15" s="278" t="s">
        <v>234</v>
      </c>
      <c r="D15" s="279">
        <v>4.1100000000000003</v>
      </c>
      <c r="E15" s="46">
        <f t="shared" si="0"/>
        <v>69870</v>
      </c>
      <c r="F15" s="280">
        <v>1.7000000000000001E-2</v>
      </c>
      <c r="G15" s="281">
        <f t="shared" si="1"/>
        <v>289</v>
      </c>
    </row>
    <row r="16" spans="1:10" customFormat="1" x14ac:dyDescent="0.2">
      <c r="B16" s="277"/>
      <c r="C16" s="278"/>
      <c r="D16" s="279"/>
      <c r="E16" s="46">
        <f t="shared" si="0"/>
        <v>0</v>
      </c>
      <c r="F16" s="280"/>
      <c r="G16" s="281">
        <f t="shared" si="1"/>
        <v>0</v>
      </c>
    </row>
    <row r="17" spans="1:10" customFormat="1" x14ac:dyDescent="0.2">
      <c r="A17" t="s">
        <v>285</v>
      </c>
      <c r="B17" s="277">
        <v>19000</v>
      </c>
      <c r="C17" s="278" t="s">
        <v>234</v>
      </c>
      <c r="D17" s="279">
        <v>4.01</v>
      </c>
      <c r="E17" s="46">
        <f t="shared" si="0"/>
        <v>76190</v>
      </c>
      <c r="F17" s="280">
        <v>1.7999999999999999E-2</v>
      </c>
      <c r="G17" s="281">
        <f t="shared" si="1"/>
        <v>342</v>
      </c>
    </row>
    <row r="18" spans="1:10" customFormat="1" x14ac:dyDescent="0.2">
      <c r="B18" s="277"/>
      <c r="C18" s="278"/>
      <c r="D18" s="279"/>
      <c r="E18" s="46">
        <f t="shared" si="0"/>
        <v>0</v>
      </c>
      <c r="F18" s="280"/>
      <c r="G18" s="281">
        <f t="shared" si="1"/>
        <v>0</v>
      </c>
    </row>
    <row r="19" spans="1:10" customFormat="1" x14ac:dyDescent="0.2">
      <c r="A19" t="s">
        <v>286</v>
      </c>
      <c r="B19" s="277">
        <v>44170</v>
      </c>
      <c r="C19" s="278" t="s">
        <v>52</v>
      </c>
      <c r="D19" s="279">
        <v>9</v>
      </c>
      <c r="E19" s="46">
        <f t="shared" si="0"/>
        <v>397530</v>
      </c>
      <c r="F19" s="280">
        <v>1.4999999999999999E-2</v>
      </c>
      <c r="G19" s="281">
        <f t="shared" si="1"/>
        <v>662.55</v>
      </c>
    </row>
    <row r="20" spans="1:10" x14ac:dyDescent="0.2">
      <c r="B20" s="46"/>
      <c r="D20" s="48"/>
      <c r="E20" s="46">
        <f t="shared" si="0"/>
        <v>0</v>
      </c>
      <c r="F20" s="48"/>
      <c r="G20" s="281">
        <f t="shared" si="1"/>
        <v>0</v>
      </c>
      <c r="H20" s="48">
        <f t="shared" si="2"/>
        <v>0</v>
      </c>
      <c r="I20" s="46">
        <f t="shared" si="3"/>
        <v>0</v>
      </c>
    </row>
    <row r="21" spans="1:10" customFormat="1" x14ac:dyDescent="0.2">
      <c r="A21" t="s">
        <v>287</v>
      </c>
      <c r="B21" s="277">
        <v>1</v>
      </c>
      <c r="C21" s="278" t="s">
        <v>288</v>
      </c>
      <c r="D21" s="279">
        <v>3000</v>
      </c>
      <c r="E21" s="46">
        <f t="shared" si="0"/>
        <v>3000</v>
      </c>
      <c r="F21" s="280"/>
      <c r="G21" s="281">
        <f t="shared" si="1"/>
        <v>0</v>
      </c>
    </row>
    <row r="22" spans="1:10" customFormat="1" x14ac:dyDescent="0.2">
      <c r="B22" s="277"/>
      <c r="C22" s="278"/>
      <c r="D22" s="279"/>
      <c r="E22" s="46">
        <f t="shared" si="0"/>
        <v>0</v>
      </c>
      <c r="F22" s="280"/>
      <c r="G22" s="281">
        <f t="shared" si="1"/>
        <v>0</v>
      </c>
    </row>
    <row r="23" spans="1:10" customFormat="1" x14ac:dyDescent="0.2">
      <c r="A23" t="s">
        <v>289</v>
      </c>
      <c r="B23" s="277">
        <v>3</v>
      </c>
      <c r="C23" s="278" t="s">
        <v>103</v>
      </c>
      <c r="D23" s="279">
        <v>30962</v>
      </c>
      <c r="E23" s="46">
        <f t="shared" si="0"/>
        <v>92886</v>
      </c>
      <c r="F23" s="280"/>
      <c r="G23" s="281">
        <f t="shared" si="1"/>
        <v>0</v>
      </c>
    </row>
    <row r="24" spans="1:10" x14ac:dyDescent="0.2">
      <c r="B24" s="46"/>
      <c r="D24" s="48"/>
      <c r="E24" s="46">
        <f t="shared" ref="E24:E35" si="4">B24*D24</f>
        <v>0</v>
      </c>
      <c r="F24" s="48"/>
      <c r="G24" s="285">
        <f t="shared" ref="G24:G35" si="5">B24*F24</f>
        <v>0</v>
      </c>
      <c r="H24" s="48">
        <f t="shared" ref="H24" si="6">D24+F24</f>
        <v>0</v>
      </c>
      <c r="I24" s="46">
        <f t="shared" ref="I24" si="7">SUM(E24,G24)</f>
        <v>0</v>
      </c>
    </row>
    <row r="25" spans="1:10" s="298" customFormat="1" x14ac:dyDescent="0.2">
      <c r="A25" s="298" t="s">
        <v>265</v>
      </c>
      <c r="B25" s="299"/>
      <c r="C25" s="300"/>
      <c r="D25" s="301"/>
      <c r="E25" s="302">
        <f t="shared" si="4"/>
        <v>0</v>
      </c>
      <c r="F25" s="303"/>
      <c r="G25" s="304">
        <f>SUM(G1:G24)</f>
        <v>5875.55</v>
      </c>
      <c r="H25" s="305" t="s">
        <v>241</v>
      </c>
      <c r="I25" s="299"/>
    </row>
    <row r="26" spans="1:10" x14ac:dyDescent="0.2">
      <c r="B26" s="46"/>
      <c r="D26" s="48"/>
      <c r="E26" s="46"/>
      <c r="F26" s="48"/>
      <c r="G26" s="46"/>
      <c r="H26" s="48"/>
      <c r="I26" s="46"/>
    </row>
    <row r="27" spans="1:10" x14ac:dyDescent="0.2">
      <c r="A27" s="40" t="s">
        <v>242</v>
      </c>
      <c r="B27" s="46"/>
      <c r="D27" s="48"/>
      <c r="E27" s="46"/>
      <c r="F27" s="48"/>
      <c r="G27" s="296">
        <f>'Labor Rates'!M56</f>
        <v>97.21</v>
      </c>
      <c r="H27" s="297" t="s">
        <v>254</v>
      </c>
      <c r="I27" s="46"/>
    </row>
    <row r="28" spans="1:10" customFormat="1" ht="12.75" customHeight="1" x14ac:dyDescent="0.2">
      <c r="A28" s="308"/>
      <c r="B28" s="309"/>
      <c r="C28" s="310"/>
      <c r="D28" s="311"/>
      <c r="E28" s="309"/>
      <c r="F28" s="312"/>
      <c r="G28" s="313"/>
      <c r="H28" s="314"/>
      <c r="I28" s="308"/>
      <c r="J28" s="286"/>
    </row>
    <row r="29" spans="1:10" s="229" customFormat="1" ht="12.75" customHeight="1" x14ac:dyDescent="0.2">
      <c r="A29" s="229" t="s">
        <v>1</v>
      </c>
      <c r="B29" s="315"/>
      <c r="C29" s="316"/>
      <c r="D29" s="317"/>
      <c r="E29" s="318">
        <f>SUM(E1:E28)</f>
        <v>2625761</v>
      </c>
      <c r="F29" s="318"/>
      <c r="G29" s="318">
        <f>G25*G27</f>
        <v>571162</v>
      </c>
      <c r="H29" s="318"/>
      <c r="I29" s="318">
        <f>SUM(E29:G29)</f>
        <v>3196923</v>
      </c>
    </row>
    <row r="30" spans="1:10" customFormat="1" ht="12.75" customHeight="1" x14ac:dyDescent="0.2">
      <c r="B30" s="228"/>
      <c r="C30" s="278"/>
      <c r="D30" s="242"/>
      <c r="E30" s="81"/>
      <c r="F30" s="283"/>
      <c r="G30" s="242"/>
    </row>
    <row r="31" spans="1:10" customFormat="1" ht="12.75" customHeight="1" x14ac:dyDescent="0.2">
      <c r="A31" s="308" t="s">
        <v>290</v>
      </c>
      <c r="B31" s="309"/>
      <c r="C31" s="310"/>
      <c r="D31" s="311"/>
      <c r="E31" s="309"/>
      <c r="F31" s="312"/>
      <c r="G31" s="319"/>
      <c r="H31" s="308"/>
      <c r="I31" s="308"/>
    </row>
    <row r="32" spans="1:10" customFormat="1" ht="12.75" customHeight="1" x14ac:dyDescent="0.2">
      <c r="A32" s="308" t="s">
        <v>291</v>
      </c>
      <c r="B32" s="289">
        <v>0.2</v>
      </c>
      <c r="C32" s="310"/>
      <c r="D32" s="311"/>
      <c r="E32" s="320">
        <f>E29*B32</f>
        <v>525152</v>
      </c>
      <c r="F32" s="312"/>
      <c r="G32" s="320">
        <f>G29*B32</f>
        <v>114232</v>
      </c>
      <c r="H32" s="308"/>
      <c r="I32" s="320">
        <f>SUM(E32:G32)</f>
        <v>639384</v>
      </c>
    </row>
    <row r="33" spans="1:10" x14ac:dyDescent="0.2">
      <c r="B33" s="46"/>
      <c r="D33" s="48"/>
      <c r="E33" s="46">
        <f t="shared" si="4"/>
        <v>0</v>
      </c>
      <c r="F33" s="48"/>
      <c r="G33" s="46">
        <f t="shared" si="5"/>
        <v>0</v>
      </c>
      <c r="H33" s="48">
        <f t="shared" si="2"/>
        <v>0</v>
      </c>
      <c r="I33" s="46">
        <f t="shared" si="3"/>
        <v>0</v>
      </c>
    </row>
    <row r="34" spans="1:10" x14ac:dyDescent="0.2">
      <c r="B34" s="46"/>
      <c r="D34" s="48"/>
      <c r="E34" s="46">
        <f t="shared" si="4"/>
        <v>0</v>
      </c>
      <c r="F34" s="48"/>
      <c r="G34" s="46">
        <f t="shared" si="5"/>
        <v>0</v>
      </c>
      <c r="H34" s="48">
        <f t="shared" si="2"/>
        <v>0</v>
      </c>
      <c r="I34" s="46">
        <f t="shared" si="3"/>
        <v>0</v>
      </c>
    </row>
    <row r="35" spans="1:10" x14ac:dyDescent="0.2">
      <c r="B35" s="46"/>
      <c r="D35" s="48"/>
      <c r="E35" s="46">
        <f t="shared" si="4"/>
        <v>0</v>
      </c>
      <c r="F35" s="48"/>
      <c r="G35" s="46">
        <f t="shared" si="5"/>
        <v>0</v>
      </c>
      <c r="H35" s="48">
        <f t="shared" si="2"/>
        <v>0</v>
      </c>
      <c r="I35" s="46">
        <f t="shared" si="3"/>
        <v>0</v>
      </c>
    </row>
    <row r="36" spans="1:10" ht="13.5" thickBot="1" x14ac:dyDescent="0.25">
      <c r="A36" s="23" t="s">
        <v>7</v>
      </c>
      <c r="B36" s="50">
        <v>44170</v>
      </c>
      <c r="C36" s="24" t="s">
        <v>125</v>
      </c>
      <c r="D36" s="51"/>
      <c r="E36" s="47">
        <f>SUM(E29:E35)</f>
        <v>3150913</v>
      </c>
      <c r="F36" s="51"/>
      <c r="G36" s="47">
        <f>SUM(G29:G35)</f>
        <v>685394</v>
      </c>
      <c r="H36" s="51"/>
      <c r="I36" s="47">
        <f>SUM(I29:I35)</f>
        <v>3836307</v>
      </c>
      <c r="J36" s="80"/>
    </row>
    <row r="37" spans="1:10" ht="13.5" thickTop="1" x14ac:dyDescent="0.2"/>
  </sheetData>
  <phoneticPr fontId="0" type="noConversion"/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37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35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63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x14ac:dyDescent="0.2">
      <c r="B7" s="46"/>
      <c r="D7" s="48"/>
      <c r="E7" s="46">
        <f t="shared" ref="E7:E35" si="0">B7*D7</f>
        <v>0</v>
      </c>
      <c r="F7" s="48"/>
      <c r="G7" s="46">
        <f t="shared" ref="G7:G35" si="1">B7*F7</f>
        <v>0</v>
      </c>
      <c r="H7" s="48">
        <f t="shared" ref="H7:H35" si="2">D7+F7</f>
        <v>0</v>
      </c>
      <c r="I7" s="46">
        <f t="shared" ref="I7:I35" si="3">SUM(E7,G7)</f>
        <v>0</v>
      </c>
    </row>
    <row r="8" spans="1:10" x14ac:dyDescent="0.2">
      <c r="B8" s="46"/>
      <c r="D8" s="48"/>
      <c r="E8" s="46">
        <f t="shared" si="0"/>
        <v>0</v>
      </c>
      <c r="F8" s="48"/>
      <c r="G8" s="46">
        <f t="shared" si="1"/>
        <v>0</v>
      </c>
      <c r="H8" s="48">
        <f t="shared" si="2"/>
        <v>0</v>
      </c>
      <c r="I8" s="46">
        <f t="shared" si="3"/>
        <v>0</v>
      </c>
    </row>
    <row r="9" spans="1:10" x14ac:dyDescent="0.2">
      <c r="B9" s="46"/>
      <c r="D9" s="48"/>
      <c r="E9" s="46">
        <f t="shared" si="0"/>
        <v>0</v>
      </c>
      <c r="F9" s="48"/>
      <c r="G9" s="46">
        <f t="shared" si="1"/>
        <v>0</v>
      </c>
      <c r="H9" s="48">
        <f t="shared" si="2"/>
        <v>0</v>
      </c>
      <c r="I9" s="46">
        <f t="shared" si="3"/>
        <v>0</v>
      </c>
    </row>
    <row r="10" spans="1:10" x14ac:dyDescent="0.2">
      <c r="B10" s="46"/>
      <c r="D10" s="48"/>
      <c r="E10" s="46">
        <f t="shared" si="0"/>
        <v>0</v>
      </c>
      <c r="F10" s="48"/>
      <c r="G10" s="46">
        <f t="shared" si="1"/>
        <v>0</v>
      </c>
      <c r="H10" s="48">
        <f t="shared" si="2"/>
        <v>0</v>
      </c>
      <c r="I10" s="46">
        <f t="shared" si="3"/>
        <v>0</v>
      </c>
    </row>
    <row r="11" spans="1:10" x14ac:dyDescent="0.2">
      <c r="B11" s="46"/>
      <c r="D11" s="48"/>
      <c r="E11" s="46">
        <f t="shared" si="0"/>
        <v>0</v>
      </c>
      <c r="F11" s="48"/>
      <c r="G11" s="46">
        <f t="shared" si="1"/>
        <v>0</v>
      </c>
      <c r="H11" s="48">
        <f t="shared" si="2"/>
        <v>0</v>
      </c>
      <c r="I11" s="46">
        <f t="shared" si="3"/>
        <v>0</v>
      </c>
    </row>
    <row r="12" spans="1:10" x14ac:dyDescent="0.2">
      <c r="B12" s="46"/>
      <c r="D12" s="48"/>
      <c r="E12" s="46">
        <f t="shared" si="0"/>
        <v>0</v>
      </c>
      <c r="F12" s="48"/>
      <c r="G12" s="46">
        <f t="shared" si="1"/>
        <v>0</v>
      </c>
      <c r="H12" s="48">
        <f t="shared" si="2"/>
        <v>0</v>
      </c>
      <c r="I12" s="46">
        <f t="shared" si="3"/>
        <v>0</v>
      </c>
    </row>
    <row r="13" spans="1:10" x14ac:dyDescent="0.2">
      <c r="B13" s="46"/>
      <c r="D13" s="48"/>
      <c r="E13" s="46">
        <f t="shared" si="0"/>
        <v>0</v>
      </c>
      <c r="F13" s="48"/>
      <c r="G13" s="46">
        <f t="shared" si="1"/>
        <v>0</v>
      </c>
      <c r="H13" s="48">
        <f t="shared" si="2"/>
        <v>0</v>
      </c>
      <c r="I13" s="46">
        <f t="shared" si="3"/>
        <v>0</v>
      </c>
    </row>
    <row r="14" spans="1:10" x14ac:dyDescent="0.2">
      <c r="B14" s="46"/>
      <c r="D14" s="48"/>
      <c r="E14" s="46">
        <f t="shared" si="0"/>
        <v>0</v>
      </c>
      <c r="F14" s="48"/>
      <c r="G14" s="46">
        <f t="shared" si="1"/>
        <v>0</v>
      </c>
      <c r="H14" s="48">
        <f t="shared" si="2"/>
        <v>0</v>
      </c>
      <c r="I14" s="46">
        <f t="shared" si="3"/>
        <v>0</v>
      </c>
    </row>
    <row r="15" spans="1:10" x14ac:dyDescent="0.2">
      <c r="B15" s="46"/>
      <c r="D15" s="48"/>
      <c r="E15" s="46">
        <f t="shared" si="0"/>
        <v>0</v>
      </c>
      <c r="F15" s="48"/>
      <c r="G15" s="46">
        <f t="shared" si="1"/>
        <v>0</v>
      </c>
      <c r="H15" s="48">
        <f t="shared" si="2"/>
        <v>0</v>
      </c>
      <c r="I15" s="46">
        <f t="shared" si="3"/>
        <v>0</v>
      </c>
    </row>
    <row r="16" spans="1:10" x14ac:dyDescent="0.2">
      <c r="B16" s="46"/>
      <c r="D16" s="48"/>
      <c r="E16" s="46">
        <f t="shared" si="0"/>
        <v>0</v>
      </c>
      <c r="F16" s="48"/>
      <c r="G16" s="46">
        <f t="shared" si="1"/>
        <v>0</v>
      </c>
      <c r="H16" s="48">
        <f t="shared" si="2"/>
        <v>0</v>
      </c>
      <c r="I16" s="46">
        <f t="shared" si="3"/>
        <v>0</v>
      </c>
    </row>
    <row r="17" spans="1:10" x14ac:dyDescent="0.2">
      <c r="B17" s="46"/>
      <c r="D17" s="48"/>
      <c r="E17" s="46">
        <f t="shared" si="0"/>
        <v>0</v>
      </c>
      <c r="F17" s="48"/>
      <c r="G17" s="46">
        <f t="shared" si="1"/>
        <v>0</v>
      </c>
      <c r="H17" s="48">
        <f t="shared" si="2"/>
        <v>0</v>
      </c>
      <c r="I17" s="46">
        <f t="shared" si="3"/>
        <v>0</v>
      </c>
    </row>
    <row r="18" spans="1:10" x14ac:dyDescent="0.2">
      <c r="B18" s="46"/>
      <c r="D18" s="48"/>
      <c r="E18" s="46">
        <f t="shared" si="0"/>
        <v>0</v>
      </c>
      <c r="F18" s="48"/>
      <c r="G18" s="46">
        <f t="shared" si="1"/>
        <v>0</v>
      </c>
      <c r="H18" s="48">
        <f t="shared" si="2"/>
        <v>0</v>
      </c>
      <c r="I18" s="46">
        <f t="shared" si="3"/>
        <v>0</v>
      </c>
    </row>
    <row r="19" spans="1:10" x14ac:dyDescent="0.2">
      <c r="B19" s="46"/>
      <c r="D19" s="48"/>
      <c r="E19" s="46">
        <f t="shared" si="0"/>
        <v>0</v>
      </c>
      <c r="F19" s="48"/>
      <c r="G19" s="46">
        <f t="shared" si="1"/>
        <v>0</v>
      </c>
      <c r="H19" s="48">
        <f t="shared" si="2"/>
        <v>0</v>
      </c>
      <c r="I19" s="46">
        <f t="shared" si="3"/>
        <v>0</v>
      </c>
    </row>
    <row r="20" spans="1:10" x14ac:dyDescent="0.2">
      <c r="B20" s="46"/>
      <c r="D20" s="48"/>
      <c r="E20" s="46">
        <f t="shared" si="0"/>
        <v>0</v>
      </c>
      <c r="F20" s="48"/>
      <c r="G20" s="46">
        <f t="shared" si="1"/>
        <v>0</v>
      </c>
      <c r="H20" s="48">
        <f t="shared" si="2"/>
        <v>0</v>
      </c>
      <c r="I20" s="46">
        <f t="shared" si="3"/>
        <v>0</v>
      </c>
    </row>
    <row r="21" spans="1:10" x14ac:dyDescent="0.2">
      <c r="B21" s="46"/>
      <c r="D21" s="48"/>
      <c r="E21" s="46">
        <f t="shared" si="0"/>
        <v>0</v>
      </c>
      <c r="F21" s="48"/>
      <c r="G21" s="46">
        <f t="shared" si="1"/>
        <v>0</v>
      </c>
      <c r="H21" s="48">
        <f t="shared" si="2"/>
        <v>0</v>
      </c>
      <c r="I21" s="46">
        <f t="shared" si="3"/>
        <v>0</v>
      </c>
    </row>
    <row r="22" spans="1:10" x14ac:dyDescent="0.2">
      <c r="B22" s="46"/>
      <c r="D22" s="48"/>
      <c r="E22" s="46">
        <f t="shared" si="0"/>
        <v>0</v>
      </c>
      <c r="F22" s="48"/>
      <c r="G22" s="46">
        <f t="shared" si="1"/>
        <v>0</v>
      </c>
      <c r="H22" s="48">
        <f t="shared" si="2"/>
        <v>0</v>
      </c>
      <c r="I22" s="46">
        <f t="shared" si="3"/>
        <v>0</v>
      </c>
    </row>
    <row r="23" spans="1:10" x14ac:dyDescent="0.2">
      <c r="B23" s="46"/>
      <c r="D23" s="48"/>
      <c r="E23" s="46">
        <f t="shared" si="0"/>
        <v>0</v>
      </c>
      <c r="F23" s="48"/>
      <c r="G23" s="46">
        <f t="shared" si="1"/>
        <v>0</v>
      </c>
      <c r="H23" s="48">
        <f t="shared" si="2"/>
        <v>0</v>
      </c>
      <c r="I23" s="46">
        <f t="shared" si="3"/>
        <v>0</v>
      </c>
    </row>
    <row r="24" spans="1:10" x14ac:dyDescent="0.2">
      <c r="B24" s="46"/>
      <c r="D24" s="48"/>
      <c r="E24" s="46">
        <f t="shared" si="0"/>
        <v>0</v>
      </c>
      <c r="F24" s="48"/>
      <c r="G24" s="46">
        <f t="shared" si="1"/>
        <v>0</v>
      </c>
      <c r="H24" s="48">
        <f t="shared" si="2"/>
        <v>0</v>
      </c>
      <c r="I24" s="46">
        <f t="shared" si="3"/>
        <v>0</v>
      </c>
    </row>
    <row r="25" spans="1:10" x14ac:dyDescent="0.2">
      <c r="B25" s="46"/>
      <c r="D25" s="48"/>
      <c r="E25" s="46">
        <f t="shared" si="0"/>
        <v>0</v>
      </c>
      <c r="F25" s="48"/>
      <c r="G25" s="46">
        <f t="shared" si="1"/>
        <v>0</v>
      </c>
      <c r="H25" s="48">
        <f t="shared" si="2"/>
        <v>0</v>
      </c>
      <c r="I25" s="46">
        <f t="shared" si="3"/>
        <v>0</v>
      </c>
    </row>
    <row r="26" spans="1:10" x14ac:dyDescent="0.2">
      <c r="B26" s="46"/>
      <c r="D26" s="48"/>
      <c r="E26" s="46">
        <f>B26*D26</f>
        <v>0</v>
      </c>
      <c r="F26" s="48"/>
      <c r="G26" s="46">
        <f>B26*F26</f>
        <v>0</v>
      </c>
      <c r="H26" s="48">
        <f>D26+F26</f>
        <v>0</v>
      </c>
      <c r="I26" s="46">
        <f>SUM(E26,G26)</f>
        <v>0</v>
      </c>
    </row>
    <row r="27" spans="1:10" s="84" customFormat="1" x14ac:dyDescent="0.2">
      <c r="A27" s="84" t="s">
        <v>1</v>
      </c>
      <c r="B27" s="85"/>
      <c r="C27" s="86"/>
      <c r="D27" s="87"/>
      <c r="E27" s="88">
        <f>SUM(E1:E26)</f>
        <v>0</v>
      </c>
      <c r="F27" s="89"/>
      <c r="G27" s="88">
        <f>SUM(G1:G26)</f>
        <v>0</v>
      </c>
      <c r="H27" s="89"/>
      <c r="I27" s="88">
        <f>SUM(I1:I26)</f>
        <v>0</v>
      </c>
      <c r="J27" s="91"/>
    </row>
    <row r="28" spans="1:10" x14ac:dyDescent="0.2">
      <c r="B28" s="46"/>
      <c r="D28" s="48"/>
      <c r="E28" s="46"/>
      <c r="F28" s="48"/>
      <c r="G28" s="46"/>
      <c r="H28" s="48"/>
      <c r="I28" s="46"/>
    </row>
    <row r="29" spans="1:10" x14ac:dyDescent="0.2">
      <c r="A29" s="40" t="s">
        <v>47</v>
      </c>
      <c r="B29" s="49">
        <f>'Notes-GFA'!$C$14</f>
        <v>0</v>
      </c>
      <c r="D29" s="48"/>
      <c r="E29" s="46"/>
      <c r="F29" s="48"/>
      <c r="G29" s="46">
        <f>G27*B29</f>
        <v>0</v>
      </c>
      <c r="H29" s="48"/>
      <c r="I29" s="46">
        <f>G29</f>
        <v>0</v>
      </c>
    </row>
    <row r="30" spans="1:10" x14ac:dyDescent="0.2">
      <c r="B30" s="46"/>
      <c r="D30" s="48"/>
      <c r="E30" s="46">
        <f t="shared" si="0"/>
        <v>0</v>
      </c>
      <c r="F30" s="48"/>
      <c r="G30" s="46">
        <f t="shared" si="1"/>
        <v>0</v>
      </c>
      <c r="H30" s="48">
        <f t="shared" si="2"/>
        <v>0</v>
      </c>
      <c r="I30" s="46">
        <f t="shared" si="3"/>
        <v>0</v>
      </c>
    </row>
    <row r="31" spans="1:10" x14ac:dyDescent="0.2">
      <c r="B31" s="46"/>
      <c r="D31" s="48"/>
      <c r="E31" s="46">
        <f t="shared" si="0"/>
        <v>0</v>
      </c>
      <c r="F31" s="48"/>
      <c r="G31" s="46">
        <f t="shared" si="1"/>
        <v>0</v>
      </c>
      <c r="H31" s="48">
        <f t="shared" si="2"/>
        <v>0</v>
      </c>
      <c r="I31" s="46">
        <f t="shared" si="3"/>
        <v>0</v>
      </c>
    </row>
    <row r="32" spans="1:10" x14ac:dyDescent="0.2">
      <c r="B32" s="46"/>
      <c r="D32" s="48"/>
      <c r="E32" s="46">
        <f t="shared" si="0"/>
        <v>0</v>
      </c>
      <c r="F32" s="48"/>
      <c r="G32" s="46">
        <f t="shared" si="1"/>
        <v>0</v>
      </c>
      <c r="H32" s="48">
        <f t="shared" si="2"/>
        <v>0</v>
      </c>
      <c r="I32" s="46">
        <f t="shared" si="3"/>
        <v>0</v>
      </c>
    </row>
    <row r="33" spans="1:10" x14ac:dyDescent="0.2">
      <c r="B33" s="46"/>
      <c r="D33" s="48"/>
      <c r="E33" s="46">
        <f t="shared" si="0"/>
        <v>0</v>
      </c>
      <c r="F33" s="48"/>
      <c r="G33" s="46">
        <f t="shared" si="1"/>
        <v>0</v>
      </c>
      <c r="H33" s="48">
        <f t="shared" si="2"/>
        <v>0</v>
      </c>
      <c r="I33" s="46">
        <f t="shared" si="3"/>
        <v>0</v>
      </c>
    </row>
    <row r="34" spans="1:10" x14ac:dyDescent="0.2">
      <c r="B34" s="46"/>
      <c r="D34" s="48"/>
      <c r="E34" s="46">
        <f t="shared" si="0"/>
        <v>0</v>
      </c>
      <c r="F34" s="48"/>
      <c r="G34" s="46">
        <f t="shared" si="1"/>
        <v>0</v>
      </c>
      <c r="H34" s="48">
        <f t="shared" si="2"/>
        <v>0</v>
      </c>
      <c r="I34" s="46">
        <f t="shared" si="3"/>
        <v>0</v>
      </c>
    </row>
    <row r="35" spans="1:10" x14ac:dyDescent="0.2">
      <c r="B35" s="46"/>
      <c r="D35" s="48"/>
      <c r="E35" s="46">
        <f t="shared" si="0"/>
        <v>0</v>
      </c>
      <c r="F35" s="48"/>
      <c r="G35" s="46">
        <f t="shared" si="1"/>
        <v>0</v>
      </c>
      <c r="H35" s="48">
        <f t="shared" si="2"/>
        <v>0</v>
      </c>
      <c r="I35" s="46">
        <f t="shared" si="3"/>
        <v>0</v>
      </c>
    </row>
    <row r="36" spans="1:10" ht="13.5" thickBot="1" x14ac:dyDescent="0.25">
      <c r="A36" s="23" t="s">
        <v>7</v>
      </c>
      <c r="B36" s="50"/>
      <c r="C36" s="24" t="s">
        <v>126</v>
      </c>
      <c r="D36" s="51"/>
      <c r="E36" s="47">
        <f>SUM(E27:E35)</f>
        <v>0</v>
      </c>
      <c r="F36" s="51"/>
      <c r="G36" s="47">
        <f>SUM(G27:G35)</f>
        <v>0</v>
      </c>
      <c r="H36" s="51"/>
      <c r="I36" s="47">
        <f>SUM(I27:I35)</f>
        <v>0</v>
      </c>
      <c r="J36" s="80"/>
    </row>
    <row r="37" spans="1:10" ht="13.5" thickTop="1" x14ac:dyDescent="0.2"/>
  </sheetData>
  <phoneticPr fontId="0" type="noConversion"/>
  <pageMargins left="0.75" right="0.55000000000000004" top="1.75" bottom="0.5" header="0.5" footer="0.5"/>
  <pageSetup orientation="landscape" r:id="rId1"/>
  <headerFooter alignWithMargins="0">
    <oddHeader>&amp;LSTATE OF ALASKA ESCALATION COST STUDY - MODEL SCHOOL BUILDING
ANCHORAGE, ALASKA (BASE)
APRIL 2022
&amp;8HMS Project No.:  22013&amp;RPAGE &amp;P
DATE:  &amp;D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3" tint="0.79998168889431442"/>
  </sheetPr>
  <dimension ref="A1:J68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36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64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customFormat="1" x14ac:dyDescent="0.2">
      <c r="A7" t="s">
        <v>292</v>
      </c>
      <c r="B7" s="277">
        <v>23665</v>
      </c>
      <c r="C7" s="278" t="s">
        <v>52</v>
      </c>
      <c r="D7" s="279">
        <v>2.72</v>
      </c>
      <c r="E7" s="81">
        <f t="shared" ref="E7:E16" si="0">B7*D7</f>
        <v>64369</v>
      </c>
      <c r="F7" s="280">
        <v>4.2999999999999997E-2</v>
      </c>
      <c r="G7" s="281">
        <f t="shared" ref="G7:G16" si="1">B7*F7</f>
        <v>1017.6</v>
      </c>
    </row>
    <row r="8" spans="1:10" customFormat="1" x14ac:dyDescent="0.2">
      <c r="B8" s="277"/>
      <c r="C8" s="278"/>
      <c r="D8" s="279"/>
      <c r="E8" s="81">
        <f t="shared" si="0"/>
        <v>0</v>
      </c>
      <c r="F8" s="280"/>
      <c r="G8" s="281">
        <f t="shared" si="1"/>
        <v>0</v>
      </c>
    </row>
    <row r="9" spans="1:10" customFormat="1" x14ac:dyDescent="0.2">
      <c r="A9" t="s">
        <v>293</v>
      </c>
      <c r="B9" s="277">
        <v>18932</v>
      </c>
      <c r="C9" s="278" t="s">
        <v>52</v>
      </c>
      <c r="D9" s="279">
        <v>0.87</v>
      </c>
      <c r="E9" s="81">
        <f t="shared" si="0"/>
        <v>16471</v>
      </c>
      <c r="F9" s="280">
        <v>8.0000000000000002E-3</v>
      </c>
      <c r="G9" s="281">
        <f t="shared" si="1"/>
        <v>151.46</v>
      </c>
    </row>
    <row r="10" spans="1:10" customFormat="1" x14ac:dyDescent="0.2">
      <c r="B10" s="277"/>
      <c r="C10" s="278"/>
      <c r="D10" s="279"/>
      <c r="E10" s="81"/>
      <c r="F10" s="280"/>
      <c r="G10" s="281"/>
    </row>
    <row r="11" spans="1:10" customFormat="1" x14ac:dyDescent="0.2">
      <c r="A11" t="s">
        <v>294</v>
      </c>
      <c r="B11" s="277">
        <v>23665</v>
      </c>
      <c r="C11" s="278" t="s">
        <v>52</v>
      </c>
      <c r="D11" s="279">
        <v>1.71</v>
      </c>
      <c r="E11" s="81">
        <f t="shared" si="0"/>
        <v>40467</v>
      </c>
      <c r="F11" s="280">
        <v>1.4E-2</v>
      </c>
      <c r="G11" s="281">
        <f t="shared" si="1"/>
        <v>331.31</v>
      </c>
    </row>
    <row r="12" spans="1:10" customFormat="1" x14ac:dyDescent="0.2">
      <c r="B12" s="277"/>
      <c r="C12" s="278"/>
      <c r="D12" s="279"/>
      <c r="E12" s="81">
        <f t="shared" si="0"/>
        <v>0</v>
      </c>
      <c r="F12" s="280"/>
      <c r="G12" s="281">
        <f t="shared" si="1"/>
        <v>0</v>
      </c>
    </row>
    <row r="13" spans="1:10" customFormat="1" x14ac:dyDescent="0.2">
      <c r="A13" t="s">
        <v>295</v>
      </c>
      <c r="B13" s="277">
        <v>23665</v>
      </c>
      <c r="C13" s="278" t="s">
        <v>52</v>
      </c>
      <c r="D13" s="279">
        <v>2.33</v>
      </c>
      <c r="E13" s="81">
        <f t="shared" si="0"/>
        <v>55139</v>
      </c>
      <c r="F13" s="280">
        <v>0.01</v>
      </c>
      <c r="G13" s="281">
        <f t="shared" si="1"/>
        <v>236.65</v>
      </c>
    </row>
    <row r="14" spans="1:10" customFormat="1" x14ac:dyDescent="0.2">
      <c r="B14" s="277"/>
      <c r="C14" s="278"/>
      <c r="D14" s="279"/>
      <c r="E14" s="81"/>
      <c r="F14" s="280"/>
      <c r="G14" s="281"/>
    </row>
    <row r="15" spans="1:10" customFormat="1" x14ac:dyDescent="0.2">
      <c r="A15" t="s">
        <v>304</v>
      </c>
      <c r="B15" s="277"/>
      <c r="C15" s="278"/>
      <c r="D15" s="279"/>
      <c r="E15" s="81">
        <f t="shared" si="0"/>
        <v>0</v>
      </c>
      <c r="F15" s="280"/>
      <c r="G15" s="281">
        <f t="shared" si="1"/>
        <v>0</v>
      </c>
    </row>
    <row r="16" spans="1:10" customFormat="1" x14ac:dyDescent="0.2">
      <c r="A16" t="s">
        <v>305</v>
      </c>
      <c r="B16" s="277">
        <v>18932</v>
      </c>
      <c r="C16" s="278" t="s">
        <v>52</v>
      </c>
      <c r="D16" s="279">
        <v>12.5</v>
      </c>
      <c r="E16" s="81">
        <f t="shared" si="0"/>
        <v>236650</v>
      </c>
      <c r="F16" s="280">
        <v>0.11899999999999999</v>
      </c>
      <c r="G16" s="281">
        <f t="shared" si="1"/>
        <v>2252.91</v>
      </c>
    </row>
    <row r="17" spans="1:7" customFormat="1" x14ac:dyDescent="0.2">
      <c r="B17" s="277"/>
      <c r="C17" s="278"/>
      <c r="D17" s="279"/>
      <c r="E17" s="81"/>
      <c r="F17" s="280"/>
      <c r="G17" s="281"/>
    </row>
    <row r="18" spans="1:7" customFormat="1" x14ac:dyDescent="0.2">
      <c r="A18" t="s">
        <v>296</v>
      </c>
      <c r="B18" s="277">
        <v>4733</v>
      </c>
      <c r="C18" s="278" t="s">
        <v>52</v>
      </c>
      <c r="D18" s="279">
        <v>28</v>
      </c>
      <c r="E18" s="81">
        <f>B18*D18</f>
        <v>132524</v>
      </c>
      <c r="F18" s="280">
        <v>0.14699999999999999</v>
      </c>
      <c r="G18" s="281">
        <f>B18*F18</f>
        <v>695.75</v>
      </c>
    </row>
    <row r="19" spans="1:7" customFormat="1" x14ac:dyDescent="0.2">
      <c r="B19" s="277"/>
      <c r="C19" s="278"/>
      <c r="D19" s="279"/>
      <c r="E19" s="81"/>
      <c r="F19" s="280"/>
      <c r="G19" s="281"/>
    </row>
    <row r="20" spans="1:7" customFormat="1" x14ac:dyDescent="0.2">
      <c r="A20" t="s">
        <v>297</v>
      </c>
      <c r="B20" s="277">
        <v>4733</v>
      </c>
      <c r="C20" s="278" t="s">
        <v>52</v>
      </c>
      <c r="D20" s="279">
        <v>1.89</v>
      </c>
      <c r="E20" s="81">
        <f t="shared" ref="E20" si="2">B20*D20</f>
        <v>8945</v>
      </c>
      <c r="F20" s="280">
        <v>0.01</v>
      </c>
      <c r="G20" s="281">
        <f t="shared" ref="G20" si="3">B20*F20</f>
        <v>47.33</v>
      </c>
    </row>
    <row r="21" spans="1:7" customFormat="1" x14ac:dyDescent="0.2">
      <c r="B21" s="277"/>
      <c r="C21" s="278"/>
      <c r="D21" s="279"/>
      <c r="E21" s="81"/>
      <c r="F21" s="280"/>
      <c r="G21" s="281"/>
    </row>
    <row r="22" spans="1:7" customFormat="1" x14ac:dyDescent="0.2">
      <c r="A22" t="s">
        <v>298</v>
      </c>
      <c r="B22" s="277">
        <v>18932</v>
      </c>
      <c r="C22" s="278" t="s">
        <v>52</v>
      </c>
      <c r="D22" s="279">
        <v>0.68</v>
      </c>
      <c r="E22" s="81">
        <f t="shared" ref="E22:E32" si="4">B22*D22</f>
        <v>12874</v>
      </c>
      <c r="F22" s="280">
        <v>5.0000000000000001E-3</v>
      </c>
      <c r="G22" s="281">
        <f t="shared" ref="G22:G32" si="5">B22*F22</f>
        <v>94.66</v>
      </c>
    </row>
    <row r="23" spans="1:7" customFormat="1" x14ac:dyDescent="0.2">
      <c r="B23" s="277"/>
      <c r="C23" s="278"/>
      <c r="D23" s="279"/>
      <c r="E23" s="81">
        <f t="shared" si="4"/>
        <v>0</v>
      </c>
      <c r="F23" s="280"/>
      <c r="G23" s="281">
        <f t="shared" si="5"/>
        <v>0</v>
      </c>
    </row>
    <row r="24" spans="1:7" customFormat="1" x14ac:dyDescent="0.2">
      <c r="A24" t="s">
        <v>299</v>
      </c>
      <c r="B24" s="277">
        <v>23665</v>
      </c>
      <c r="C24" s="278" t="s">
        <v>52</v>
      </c>
      <c r="D24" s="279">
        <v>1.6</v>
      </c>
      <c r="E24" s="81">
        <f t="shared" si="4"/>
        <v>37864</v>
      </c>
      <c r="F24" s="280">
        <v>7.0000000000000001E-3</v>
      </c>
      <c r="G24" s="281">
        <f t="shared" si="5"/>
        <v>165.66</v>
      </c>
    </row>
    <row r="25" spans="1:7" customFormat="1" x14ac:dyDescent="0.2">
      <c r="B25" s="277"/>
      <c r="C25" s="278"/>
      <c r="D25" s="279"/>
      <c r="E25" s="81">
        <f t="shared" si="4"/>
        <v>0</v>
      </c>
      <c r="F25" s="280"/>
      <c r="G25" s="281">
        <f t="shared" si="5"/>
        <v>0</v>
      </c>
    </row>
    <row r="26" spans="1:7" customFormat="1" x14ac:dyDescent="0.2">
      <c r="A26" t="s">
        <v>268</v>
      </c>
      <c r="B26" s="277">
        <v>23665</v>
      </c>
      <c r="C26" s="278" t="s">
        <v>52</v>
      </c>
      <c r="D26" s="279">
        <v>0.38</v>
      </c>
      <c r="E26" s="81">
        <f t="shared" si="4"/>
        <v>8993</v>
      </c>
      <c r="F26" s="280">
        <v>2E-3</v>
      </c>
      <c r="G26" s="281">
        <f t="shared" si="5"/>
        <v>47.33</v>
      </c>
    </row>
    <row r="27" spans="1:7" customFormat="1" x14ac:dyDescent="0.2">
      <c r="B27" s="277"/>
      <c r="C27" s="278"/>
      <c r="D27" s="279"/>
      <c r="E27" s="81">
        <f t="shared" si="4"/>
        <v>0</v>
      </c>
      <c r="F27" s="280"/>
      <c r="G27" s="281">
        <f t="shared" si="5"/>
        <v>0</v>
      </c>
    </row>
    <row r="28" spans="1:7" customFormat="1" x14ac:dyDescent="0.2">
      <c r="A28" t="s">
        <v>300</v>
      </c>
      <c r="B28" s="277">
        <v>23665</v>
      </c>
      <c r="C28" s="278" t="s">
        <v>52</v>
      </c>
      <c r="D28" s="279">
        <v>1.36</v>
      </c>
      <c r="E28" s="81">
        <f t="shared" si="4"/>
        <v>32184</v>
      </c>
      <c r="F28" s="280">
        <v>0.02</v>
      </c>
      <c r="G28" s="281">
        <f t="shared" si="5"/>
        <v>473.3</v>
      </c>
    </row>
    <row r="29" spans="1:7" customFormat="1" x14ac:dyDescent="0.2">
      <c r="B29" s="277"/>
      <c r="C29" s="278"/>
      <c r="D29" s="279"/>
      <c r="E29" s="81">
        <f t="shared" si="4"/>
        <v>0</v>
      </c>
      <c r="F29" s="280"/>
      <c r="G29" s="281">
        <f t="shared" si="5"/>
        <v>0</v>
      </c>
    </row>
    <row r="30" spans="1:7" customFormat="1" x14ac:dyDescent="0.2">
      <c r="A30" t="s">
        <v>301</v>
      </c>
      <c r="B30" s="277">
        <v>23665</v>
      </c>
      <c r="C30" s="278" t="s">
        <v>52</v>
      </c>
      <c r="D30" s="279">
        <v>0.2</v>
      </c>
      <c r="E30" s="81">
        <f>B30*D30</f>
        <v>4733</v>
      </c>
      <c r="F30" s="280">
        <v>7.0000000000000001E-3</v>
      </c>
      <c r="G30" s="281">
        <f>B30*F30</f>
        <v>165.66</v>
      </c>
    </row>
    <row r="31" spans="1:7" customFormat="1" x14ac:dyDescent="0.2">
      <c r="B31" s="277"/>
      <c r="C31" s="278"/>
      <c r="D31" s="279"/>
      <c r="E31" s="81"/>
      <c r="F31" s="280"/>
      <c r="G31" s="281"/>
    </row>
    <row r="32" spans="1:7" customFormat="1" x14ac:dyDescent="0.2">
      <c r="A32" t="s">
        <v>302</v>
      </c>
      <c r="B32" s="277">
        <v>2060</v>
      </c>
      <c r="C32" s="278" t="s">
        <v>52</v>
      </c>
      <c r="D32" s="279">
        <v>10.91</v>
      </c>
      <c r="E32" s="81">
        <f t="shared" si="4"/>
        <v>22475</v>
      </c>
      <c r="F32" s="280">
        <v>0.129</v>
      </c>
      <c r="G32" s="281">
        <f t="shared" si="5"/>
        <v>265.74</v>
      </c>
    </row>
    <row r="33" spans="1:9" customFormat="1" x14ac:dyDescent="0.2">
      <c r="B33" s="277"/>
      <c r="C33" s="278"/>
      <c r="D33" s="279"/>
      <c r="E33" s="81"/>
      <c r="F33" s="280"/>
      <c r="G33" s="281"/>
    </row>
    <row r="34" spans="1:9" customFormat="1" x14ac:dyDescent="0.2">
      <c r="A34" t="s">
        <v>303</v>
      </c>
      <c r="B34" s="277">
        <v>515</v>
      </c>
      <c r="C34" s="278" t="s">
        <v>236</v>
      </c>
      <c r="D34" s="279">
        <v>1.5</v>
      </c>
      <c r="E34" s="81">
        <f>B34*D34</f>
        <v>773</v>
      </c>
      <c r="F34" s="280">
        <v>2.5999999999999999E-2</v>
      </c>
      <c r="G34" s="281">
        <f>B34*F34</f>
        <v>13.39</v>
      </c>
    </row>
    <row r="35" spans="1:9" x14ac:dyDescent="0.2">
      <c r="B35" s="46"/>
      <c r="D35" s="48"/>
      <c r="E35" s="46">
        <f t="shared" ref="E35:E66" si="6">B35*D35</f>
        <v>0</v>
      </c>
      <c r="F35" s="48"/>
      <c r="G35" s="46">
        <f t="shared" ref="G35:G66" si="7">B35*F35</f>
        <v>0</v>
      </c>
      <c r="H35" s="48">
        <f t="shared" ref="H35:H66" si="8">D35+F35</f>
        <v>0</v>
      </c>
      <c r="I35" s="46">
        <f t="shared" ref="I35:I66" si="9">SUM(E35,G35)</f>
        <v>0</v>
      </c>
    </row>
    <row r="36" spans="1:9" customFormat="1" x14ac:dyDescent="0.2">
      <c r="A36" t="s">
        <v>306</v>
      </c>
      <c r="B36" s="277">
        <v>1130</v>
      </c>
      <c r="C36" s="278" t="s">
        <v>236</v>
      </c>
      <c r="D36" s="279">
        <v>1.1000000000000001</v>
      </c>
      <c r="E36" s="81">
        <f>B36*D36</f>
        <v>1243</v>
      </c>
      <c r="F36" s="280">
        <v>0.01</v>
      </c>
      <c r="G36" s="281">
        <f>B36*F36</f>
        <v>11.3</v>
      </c>
    </row>
    <row r="37" spans="1:9" customFormat="1" x14ac:dyDescent="0.2">
      <c r="B37" s="277"/>
      <c r="C37" s="278"/>
      <c r="D37" s="279"/>
      <c r="E37" s="81">
        <f t="shared" ref="E37:E42" si="10">B37*D37</f>
        <v>0</v>
      </c>
      <c r="F37" s="280"/>
      <c r="G37" s="281">
        <f t="shared" ref="G37:G42" si="11">B37*F37</f>
        <v>0</v>
      </c>
    </row>
    <row r="38" spans="1:9" customFormat="1" x14ac:dyDescent="0.2">
      <c r="A38" t="s">
        <v>307</v>
      </c>
      <c r="B38" s="277">
        <v>5000</v>
      </c>
      <c r="C38" s="278" t="s">
        <v>52</v>
      </c>
      <c r="D38" s="279">
        <v>1</v>
      </c>
      <c r="E38" s="81">
        <f t="shared" si="10"/>
        <v>5000</v>
      </c>
      <c r="F38" s="280">
        <v>1.7000000000000001E-2</v>
      </c>
      <c r="G38" s="281">
        <f t="shared" si="11"/>
        <v>85</v>
      </c>
    </row>
    <row r="39" spans="1:9" customFormat="1" x14ac:dyDescent="0.2">
      <c r="B39" s="277"/>
      <c r="C39" s="278"/>
      <c r="D39" s="279"/>
      <c r="E39" s="81">
        <f t="shared" si="10"/>
        <v>0</v>
      </c>
      <c r="F39" s="280"/>
      <c r="G39" s="281">
        <f t="shared" si="11"/>
        <v>0</v>
      </c>
    </row>
    <row r="40" spans="1:9" customFormat="1" x14ac:dyDescent="0.2">
      <c r="A40" t="s">
        <v>308</v>
      </c>
      <c r="B40" s="277">
        <v>2500</v>
      </c>
      <c r="C40" s="278" t="s">
        <v>52</v>
      </c>
      <c r="D40" s="279">
        <v>20.5</v>
      </c>
      <c r="E40" s="81">
        <f t="shared" si="10"/>
        <v>51250</v>
      </c>
      <c r="F40" s="280">
        <v>0.09</v>
      </c>
      <c r="G40" s="281">
        <f t="shared" si="11"/>
        <v>225</v>
      </c>
    </row>
    <row r="41" spans="1:9" customFormat="1" x14ac:dyDescent="0.2">
      <c r="B41" s="277"/>
      <c r="C41" s="278"/>
      <c r="D41" s="279"/>
      <c r="E41" s="81">
        <f t="shared" si="10"/>
        <v>0</v>
      </c>
      <c r="F41" s="280"/>
      <c r="G41" s="281">
        <f t="shared" si="11"/>
        <v>0</v>
      </c>
    </row>
    <row r="42" spans="1:9" customFormat="1" x14ac:dyDescent="0.2">
      <c r="A42" t="s">
        <v>309</v>
      </c>
      <c r="B42" s="277">
        <v>2900</v>
      </c>
      <c r="C42" s="278" t="s">
        <v>236</v>
      </c>
      <c r="D42" s="279">
        <v>1.25</v>
      </c>
      <c r="E42" s="81">
        <f t="shared" si="10"/>
        <v>3625</v>
      </c>
      <c r="F42" s="280">
        <v>1.7000000000000001E-2</v>
      </c>
      <c r="G42" s="281">
        <f t="shared" si="11"/>
        <v>49.3</v>
      </c>
    </row>
    <row r="43" spans="1:9" customFormat="1" x14ac:dyDescent="0.2">
      <c r="B43" s="277"/>
      <c r="C43" s="278"/>
      <c r="D43" s="279"/>
      <c r="E43" s="81"/>
      <c r="F43" s="280"/>
      <c r="G43" s="281"/>
    </row>
    <row r="44" spans="1:9" customFormat="1" x14ac:dyDescent="0.2">
      <c r="A44" t="s">
        <v>310</v>
      </c>
      <c r="B44" s="277">
        <v>1690</v>
      </c>
      <c r="C44" s="278" t="s">
        <v>236</v>
      </c>
      <c r="D44" s="279">
        <v>4.4000000000000004</v>
      </c>
      <c r="E44" s="81">
        <f>B44*D44</f>
        <v>7436</v>
      </c>
      <c r="F44" s="280">
        <v>4.2000000000000003E-2</v>
      </c>
      <c r="G44" s="281">
        <f>B44*F44</f>
        <v>70.98</v>
      </c>
    </row>
    <row r="45" spans="1:9" customFormat="1" x14ac:dyDescent="0.2">
      <c r="B45" s="277"/>
      <c r="C45" s="278"/>
      <c r="D45" s="279"/>
      <c r="E45" s="81"/>
      <c r="F45" s="280"/>
      <c r="G45" s="281"/>
    </row>
    <row r="46" spans="1:9" customFormat="1" x14ac:dyDescent="0.2">
      <c r="A46" t="s">
        <v>311</v>
      </c>
      <c r="B46" s="277">
        <v>3498</v>
      </c>
      <c r="C46" s="278" t="s">
        <v>236</v>
      </c>
      <c r="D46" s="279">
        <v>4.05</v>
      </c>
      <c r="E46" s="81">
        <f>B46*D46</f>
        <v>14167</v>
      </c>
      <c r="F46" s="280">
        <v>3.5000000000000003E-2</v>
      </c>
      <c r="G46" s="281">
        <f>B46*F46</f>
        <v>122.43</v>
      </c>
    </row>
    <row r="47" spans="1:9" x14ac:dyDescent="0.2">
      <c r="B47" s="46"/>
      <c r="D47" s="48"/>
      <c r="E47" s="46">
        <f t="shared" ref="E47:E48" si="12">B47*D47</f>
        <v>0</v>
      </c>
      <c r="F47" s="48"/>
      <c r="G47" s="285">
        <f t="shared" ref="G47" si="13">B47*F47</f>
        <v>0</v>
      </c>
      <c r="H47" s="48">
        <f t="shared" ref="H47" si="14">D47+F47</f>
        <v>0</v>
      </c>
      <c r="I47" s="46">
        <f t="shared" ref="I47" si="15">SUM(E47,G47)</f>
        <v>0</v>
      </c>
    </row>
    <row r="48" spans="1:9" s="298" customFormat="1" x14ac:dyDescent="0.2">
      <c r="A48" s="298" t="s">
        <v>265</v>
      </c>
      <c r="B48" s="299"/>
      <c r="C48" s="300"/>
      <c r="D48" s="301"/>
      <c r="E48" s="302">
        <f t="shared" si="12"/>
        <v>0</v>
      </c>
      <c r="F48" s="303"/>
      <c r="G48" s="304">
        <f>SUM(G1:G47)</f>
        <v>6522.76</v>
      </c>
      <c r="H48" s="305" t="s">
        <v>241</v>
      </c>
      <c r="I48" s="299"/>
    </row>
    <row r="49" spans="1:9" x14ac:dyDescent="0.2">
      <c r="B49" s="46"/>
      <c r="D49" s="48"/>
      <c r="E49" s="46"/>
      <c r="F49" s="48"/>
      <c r="G49" s="46"/>
      <c r="H49" s="48"/>
      <c r="I49" s="46"/>
    </row>
    <row r="50" spans="1:9" x14ac:dyDescent="0.2">
      <c r="A50" s="40" t="s">
        <v>242</v>
      </c>
      <c r="B50" s="46"/>
      <c r="D50" s="48"/>
      <c r="E50" s="46"/>
      <c r="F50" s="48"/>
      <c r="G50" s="296">
        <f>'Labor Rates'!F22</f>
        <v>89.17</v>
      </c>
      <c r="H50" s="297" t="s">
        <v>254</v>
      </c>
      <c r="I50" s="46"/>
    </row>
    <row r="51" spans="1:9" x14ac:dyDescent="0.2">
      <c r="B51" s="46"/>
      <c r="D51" s="48"/>
      <c r="E51" s="46">
        <f t="shared" si="6"/>
        <v>0</v>
      </c>
      <c r="F51" s="48"/>
      <c r="G51" s="46">
        <f t="shared" si="7"/>
        <v>0</v>
      </c>
      <c r="H51" s="48">
        <f t="shared" si="8"/>
        <v>0</v>
      </c>
      <c r="I51" s="46">
        <f t="shared" si="9"/>
        <v>0</v>
      </c>
    </row>
    <row r="52" spans="1:9" x14ac:dyDescent="0.2">
      <c r="B52" s="46"/>
      <c r="D52" s="48"/>
      <c r="E52" s="46">
        <f t="shared" si="6"/>
        <v>0</v>
      </c>
      <c r="F52" s="48"/>
      <c r="G52" s="46">
        <f t="shared" si="7"/>
        <v>0</v>
      </c>
      <c r="H52" s="48">
        <f t="shared" si="8"/>
        <v>0</v>
      </c>
      <c r="I52" s="46">
        <f t="shared" si="9"/>
        <v>0</v>
      </c>
    </row>
    <row r="53" spans="1:9" x14ac:dyDescent="0.2">
      <c r="B53" s="46"/>
      <c r="D53" s="48"/>
      <c r="E53" s="46">
        <f t="shared" si="6"/>
        <v>0</v>
      </c>
      <c r="F53" s="48"/>
      <c r="G53" s="46">
        <f t="shared" si="7"/>
        <v>0</v>
      </c>
      <c r="H53" s="48">
        <f t="shared" si="8"/>
        <v>0</v>
      </c>
      <c r="I53" s="46">
        <f t="shared" si="9"/>
        <v>0</v>
      </c>
    </row>
    <row r="54" spans="1:9" x14ac:dyDescent="0.2">
      <c r="B54" s="46"/>
      <c r="D54" s="48"/>
      <c r="E54" s="46"/>
      <c r="F54" s="48"/>
      <c r="G54" s="46"/>
      <c r="H54" s="48"/>
      <c r="I54" s="46"/>
    </row>
    <row r="55" spans="1:9" x14ac:dyDescent="0.2">
      <c r="B55" s="46"/>
      <c r="D55" s="48"/>
      <c r="E55" s="46"/>
      <c r="F55" s="48"/>
      <c r="G55" s="46"/>
      <c r="H55" s="48"/>
      <c r="I55" s="46"/>
    </row>
    <row r="56" spans="1:9" x14ac:dyDescent="0.2">
      <c r="B56" s="46"/>
      <c r="D56" s="48"/>
      <c r="E56" s="46"/>
      <c r="F56" s="48"/>
      <c r="G56" s="46"/>
      <c r="H56" s="48"/>
      <c r="I56" s="46"/>
    </row>
    <row r="57" spans="1:9" x14ac:dyDescent="0.2">
      <c r="B57" s="46"/>
      <c r="D57" s="48"/>
      <c r="E57" s="46"/>
      <c r="F57" s="48"/>
      <c r="G57" s="46"/>
      <c r="H57" s="48"/>
      <c r="I57" s="46"/>
    </row>
    <row r="58" spans="1:9" x14ac:dyDescent="0.2">
      <c r="B58" s="46"/>
      <c r="D58" s="48"/>
      <c r="E58" s="46"/>
      <c r="F58" s="48"/>
      <c r="G58" s="46"/>
      <c r="H58" s="48"/>
      <c r="I58" s="46"/>
    </row>
    <row r="59" spans="1:9" x14ac:dyDescent="0.2">
      <c r="B59" s="46"/>
      <c r="D59" s="48"/>
      <c r="E59" s="46"/>
      <c r="F59" s="48"/>
      <c r="G59" s="46"/>
      <c r="H59" s="48"/>
      <c r="I59" s="46"/>
    </row>
    <row r="60" spans="1:9" x14ac:dyDescent="0.2">
      <c r="B60" s="46"/>
      <c r="D60" s="48"/>
      <c r="E60" s="46"/>
      <c r="F60" s="48"/>
      <c r="G60" s="46"/>
      <c r="H60" s="48"/>
      <c r="I60" s="46"/>
    </row>
    <row r="61" spans="1:9" x14ac:dyDescent="0.2">
      <c r="B61" s="46"/>
      <c r="D61" s="48"/>
      <c r="E61" s="46">
        <f t="shared" si="6"/>
        <v>0</v>
      </c>
      <c r="F61" s="48"/>
      <c r="G61" s="46">
        <f t="shared" si="7"/>
        <v>0</v>
      </c>
      <c r="H61" s="48">
        <f t="shared" si="8"/>
        <v>0</v>
      </c>
      <c r="I61" s="46">
        <f t="shared" si="9"/>
        <v>0</v>
      </c>
    </row>
    <row r="62" spans="1:9" x14ac:dyDescent="0.2">
      <c r="B62" s="46"/>
      <c r="D62" s="48"/>
      <c r="E62" s="46">
        <f t="shared" si="6"/>
        <v>0</v>
      </c>
      <c r="F62" s="48"/>
      <c r="G62" s="46">
        <f t="shared" si="7"/>
        <v>0</v>
      </c>
      <c r="H62" s="48">
        <f t="shared" si="8"/>
        <v>0</v>
      </c>
      <c r="I62" s="46">
        <f t="shared" si="9"/>
        <v>0</v>
      </c>
    </row>
    <row r="63" spans="1:9" x14ac:dyDescent="0.2">
      <c r="B63" s="46"/>
      <c r="D63" s="48"/>
      <c r="E63" s="46">
        <f t="shared" si="6"/>
        <v>0</v>
      </c>
      <c r="F63" s="48"/>
      <c r="G63" s="46">
        <f t="shared" si="7"/>
        <v>0</v>
      </c>
      <c r="H63" s="48">
        <f t="shared" si="8"/>
        <v>0</v>
      </c>
      <c r="I63" s="46">
        <f t="shared" si="9"/>
        <v>0</v>
      </c>
    </row>
    <row r="64" spans="1:9" x14ac:dyDescent="0.2">
      <c r="B64" s="46"/>
      <c r="D64" s="48"/>
      <c r="E64" s="46">
        <f t="shared" si="6"/>
        <v>0</v>
      </c>
      <c r="F64" s="48"/>
      <c r="G64" s="46">
        <f t="shared" si="7"/>
        <v>0</v>
      </c>
      <c r="H64" s="48">
        <f t="shared" si="8"/>
        <v>0</v>
      </c>
      <c r="I64" s="46">
        <f t="shared" si="9"/>
        <v>0</v>
      </c>
    </row>
    <row r="65" spans="1:10" x14ac:dyDescent="0.2">
      <c r="B65" s="46"/>
      <c r="D65" s="48"/>
      <c r="E65" s="46">
        <f t="shared" si="6"/>
        <v>0</v>
      </c>
      <c r="F65" s="48"/>
      <c r="G65" s="46">
        <f t="shared" si="7"/>
        <v>0</v>
      </c>
      <c r="H65" s="48">
        <f t="shared" si="8"/>
        <v>0</v>
      </c>
      <c r="I65" s="46">
        <f t="shared" si="9"/>
        <v>0</v>
      </c>
    </row>
    <row r="66" spans="1:10" x14ac:dyDescent="0.2">
      <c r="B66" s="46"/>
      <c r="D66" s="48"/>
      <c r="E66" s="46">
        <f t="shared" si="6"/>
        <v>0</v>
      </c>
      <c r="F66" s="48"/>
      <c r="G66" s="46">
        <f t="shared" si="7"/>
        <v>0</v>
      </c>
      <c r="H66" s="48">
        <f t="shared" si="8"/>
        <v>0</v>
      </c>
      <c r="I66" s="46">
        <f t="shared" si="9"/>
        <v>0</v>
      </c>
    </row>
    <row r="67" spans="1:10" ht="13.5" thickBot="1" x14ac:dyDescent="0.25">
      <c r="A67" s="23" t="s">
        <v>7</v>
      </c>
      <c r="B67" s="50">
        <v>23665</v>
      </c>
      <c r="C67" s="24" t="s">
        <v>127</v>
      </c>
      <c r="D67" s="51"/>
      <c r="E67" s="47">
        <f>SUM(E1:E66)</f>
        <v>757182</v>
      </c>
      <c r="F67" s="51"/>
      <c r="G67" s="47">
        <f>G48*G50</f>
        <v>581635</v>
      </c>
      <c r="H67" s="51"/>
      <c r="I67" s="47">
        <f>G67+E67</f>
        <v>1338817</v>
      </c>
      <c r="J67" s="80"/>
    </row>
    <row r="68" spans="1:10" ht="13.5" thickTop="1" x14ac:dyDescent="0.2"/>
  </sheetData>
  <phoneticPr fontId="0" type="noConversion"/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8C9CF-884F-4402-B1A7-C9DD85C15D8B}">
  <sheetPr>
    <tabColor theme="3" tint="0.79998168889431442"/>
  </sheetPr>
  <dimension ref="A1:J37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36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65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customFormat="1" x14ac:dyDescent="0.2">
      <c r="A7" t="s">
        <v>326</v>
      </c>
      <c r="B7" s="277">
        <v>3500</v>
      </c>
      <c r="C7" s="278" t="s">
        <v>52</v>
      </c>
      <c r="D7" s="279">
        <v>95</v>
      </c>
      <c r="E7" s="81">
        <f t="shared" ref="E7" si="0">B7*D7</f>
        <v>332500</v>
      </c>
      <c r="F7" s="280">
        <v>0.188</v>
      </c>
      <c r="G7" s="281">
        <f t="shared" ref="G7" si="1">B7*F7</f>
        <v>658</v>
      </c>
    </row>
    <row r="8" spans="1:10" customFormat="1" x14ac:dyDescent="0.2">
      <c r="B8" s="277"/>
      <c r="C8" s="278"/>
      <c r="D8" s="279"/>
      <c r="E8" s="81"/>
      <c r="F8" s="280"/>
      <c r="G8" s="281"/>
    </row>
    <row r="9" spans="1:10" customFormat="1" x14ac:dyDescent="0.2">
      <c r="A9" t="s">
        <v>327</v>
      </c>
      <c r="B9" s="277">
        <v>700</v>
      </c>
      <c r="C9" s="278" t="s">
        <v>236</v>
      </c>
      <c r="D9" s="279">
        <v>20</v>
      </c>
      <c r="E9" s="81">
        <f>B9*D9</f>
        <v>14000</v>
      </c>
      <c r="F9" s="280">
        <v>0.06</v>
      </c>
      <c r="G9" s="281">
        <f>B9*F9</f>
        <v>42</v>
      </c>
    </row>
    <row r="10" spans="1:10" x14ac:dyDescent="0.2">
      <c r="B10" s="46"/>
      <c r="D10" s="48"/>
      <c r="E10" s="46">
        <f t="shared" ref="E10:E35" si="2">B10*D10</f>
        <v>0</v>
      </c>
      <c r="F10" s="48"/>
      <c r="G10" s="46">
        <f t="shared" ref="G10:G35" si="3">B10*F10</f>
        <v>0</v>
      </c>
      <c r="H10" s="48">
        <f t="shared" ref="H10:H35" si="4">D10+F10</f>
        <v>0</v>
      </c>
      <c r="I10" s="46">
        <f t="shared" ref="I10:I35" si="5">SUM(E10,G10)</f>
        <v>0</v>
      </c>
    </row>
    <row r="11" spans="1:10" customFormat="1" x14ac:dyDescent="0.2">
      <c r="A11" t="s">
        <v>328</v>
      </c>
      <c r="B11" s="277">
        <v>3300</v>
      </c>
      <c r="C11" s="278" t="s">
        <v>236</v>
      </c>
      <c r="D11" s="279">
        <v>1.94</v>
      </c>
      <c r="E11" s="81">
        <f t="shared" si="2"/>
        <v>6402</v>
      </c>
      <c r="F11" s="280">
        <v>4.2999999999999997E-2</v>
      </c>
      <c r="G11" s="281">
        <f t="shared" si="3"/>
        <v>141.9</v>
      </c>
    </row>
    <row r="12" spans="1:10" x14ac:dyDescent="0.2">
      <c r="B12" s="46"/>
      <c r="D12" s="48"/>
      <c r="E12" s="46">
        <f t="shared" si="2"/>
        <v>0</v>
      </c>
      <c r="F12" s="48"/>
      <c r="G12" s="285">
        <f t="shared" si="3"/>
        <v>0</v>
      </c>
      <c r="H12" s="48">
        <f t="shared" ref="H12" si="6">D12+F12</f>
        <v>0</v>
      </c>
      <c r="I12" s="46">
        <f t="shared" ref="I12" si="7">SUM(E12,G12)</f>
        <v>0</v>
      </c>
    </row>
    <row r="13" spans="1:10" s="298" customFormat="1" x14ac:dyDescent="0.2">
      <c r="A13" s="298" t="s">
        <v>265</v>
      </c>
      <c r="B13" s="299"/>
      <c r="C13" s="300"/>
      <c r="D13" s="301"/>
      <c r="E13" s="302">
        <f t="shared" si="2"/>
        <v>0</v>
      </c>
      <c r="F13" s="303"/>
      <c r="G13" s="304">
        <f>SUM(G1:G12)</f>
        <v>841.9</v>
      </c>
      <c r="H13" s="305" t="s">
        <v>241</v>
      </c>
      <c r="I13" s="299"/>
    </row>
    <row r="14" spans="1:10" x14ac:dyDescent="0.2">
      <c r="B14" s="46"/>
      <c r="D14" s="48"/>
      <c r="E14" s="46"/>
      <c r="F14" s="48"/>
      <c r="G14" s="46"/>
      <c r="H14" s="48"/>
      <c r="I14" s="46"/>
    </row>
    <row r="15" spans="1:10" x14ac:dyDescent="0.2">
      <c r="A15" s="40" t="s">
        <v>242</v>
      </c>
      <c r="B15" s="46"/>
      <c r="D15" s="48"/>
      <c r="E15" s="46"/>
      <c r="F15" s="48"/>
      <c r="G15" s="296">
        <f>'Labor Rates'!F22</f>
        <v>89.17</v>
      </c>
      <c r="H15" s="297" t="s">
        <v>254</v>
      </c>
      <c r="I15" s="46"/>
    </row>
    <row r="16" spans="1:10" x14ac:dyDescent="0.2">
      <c r="B16" s="46"/>
      <c r="D16" s="48"/>
      <c r="E16" s="46">
        <f t="shared" si="2"/>
        <v>0</v>
      </c>
      <c r="F16" s="48"/>
      <c r="G16" s="46">
        <f t="shared" si="3"/>
        <v>0</v>
      </c>
      <c r="H16" s="48">
        <f t="shared" si="4"/>
        <v>0</v>
      </c>
      <c r="I16" s="46">
        <f t="shared" si="5"/>
        <v>0</v>
      </c>
    </row>
    <row r="17" spans="2:9" x14ac:dyDescent="0.2">
      <c r="B17" s="46"/>
      <c r="D17" s="48"/>
      <c r="E17" s="46">
        <f t="shared" si="2"/>
        <v>0</v>
      </c>
      <c r="F17" s="48"/>
      <c r="G17" s="46">
        <f t="shared" si="3"/>
        <v>0</v>
      </c>
      <c r="H17" s="48">
        <f t="shared" si="4"/>
        <v>0</v>
      </c>
      <c r="I17" s="46">
        <f t="shared" si="5"/>
        <v>0</v>
      </c>
    </row>
    <row r="18" spans="2:9" x14ac:dyDescent="0.2">
      <c r="B18" s="46"/>
      <c r="D18" s="48"/>
      <c r="E18" s="46">
        <f t="shared" si="2"/>
        <v>0</v>
      </c>
      <c r="F18" s="48"/>
      <c r="G18" s="46">
        <f t="shared" si="3"/>
        <v>0</v>
      </c>
      <c r="H18" s="48">
        <f t="shared" si="4"/>
        <v>0</v>
      </c>
      <c r="I18" s="46">
        <f t="shared" si="5"/>
        <v>0</v>
      </c>
    </row>
    <row r="19" spans="2:9" x14ac:dyDescent="0.2">
      <c r="B19" s="46"/>
      <c r="D19" s="48"/>
      <c r="E19" s="46">
        <f t="shared" si="2"/>
        <v>0</v>
      </c>
      <c r="F19" s="48"/>
      <c r="G19" s="46">
        <f t="shared" si="3"/>
        <v>0</v>
      </c>
      <c r="H19" s="48">
        <f t="shared" si="4"/>
        <v>0</v>
      </c>
      <c r="I19" s="46">
        <f t="shared" si="5"/>
        <v>0</v>
      </c>
    </row>
    <row r="20" spans="2:9" x14ac:dyDescent="0.2">
      <c r="B20" s="46"/>
      <c r="D20" s="48"/>
      <c r="E20" s="46">
        <f t="shared" si="2"/>
        <v>0</v>
      </c>
      <c r="F20" s="48"/>
      <c r="G20" s="46">
        <f t="shared" si="3"/>
        <v>0</v>
      </c>
      <c r="H20" s="48">
        <f t="shared" si="4"/>
        <v>0</v>
      </c>
      <c r="I20" s="46">
        <f t="shared" si="5"/>
        <v>0</v>
      </c>
    </row>
    <row r="21" spans="2:9" x14ac:dyDescent="0.2">
      <c r="B21" s="46"/>
      <c r="D21" s="48"/>
      <c r="E21" s="46">
        <f t="shared" si="2"/>
        <v>0</v>
      </c>
      <c r="F21" s="48"/>
      <c r="G21" s="46">
        <f t="shared" si="3"/>
        <v>0</v>
      </c>
      <c r="H21" s="48">
        <f t="shared" si="4"/>
        <v>0</v>
      </c>
      <c r="I21" s="46">
        <f t="shared" si="5"/>
        <v>0</v>
      </c>
    </row>
    <row r="22" spans="2:9" x14ac:dyDescent="0.2">
      <c r="B22" s="46"/>
      <c r="D22" s="48"/>
      <c r="E22" s="46">
        <f t="shared" si="2"/>
        <v>0</v>
      </c>
      <c r="F22" s="48"/>
      <c r="G22" s="46">
        <f t="shared" si="3"/>
        <v>0</v>
      </c>
      <c r="H22" s="48">
        <f t="shared" si="4"/>
        <v>0</v>
      </c>
      <c r="I22" s="46">
        <f t="shared" si="5"/>
        <v>0</v>
      </c>
    </row>
    <row r="23" spans="2:9" x14ac:dyDescent="0.2">
      <c r="B23" s="46"/>
      <c r="D23" s="48"/>
      <c r="E23" s="46">
        <f t="shared" si="2"/>
        <v>0</v>
      </c>
      <c r="F23" s="48"/>
      <c r="G23" s="46">
        <f t="shared" si="3"/>
        <v>0</v>
      </c>
      <c r="H23" s="48">
        <f t="shared" si="4"/>
        <v>0</v>
      </c>
      <c r="I23" s="46">
        <f t="shared" si="5"/>
        <v>0</v>
      </c>
    </row>
    <row r="24" spans="2:9" x14ac:dyDescent="0.2">
      <c r="B24" s="46"/>
      <c r="D24" s="48"/>
      <c r="E24" s="46">
        <f t="shared" si="2"/>
        <v>0</v>
      </c>
      <c r="F24" s="48"/>
      <c r="G24" s="46">
        <f t="shared" si="3"/>
        <v>0</v>
      </c>
      <c r="H24" s="48">
        <f t="shared" si="4"/>
        <v>0</v>
      </c>
      <c r="I24" s="46">
        <f t="shared" si="5"/>
        <v>0</v>
      </c>
    </row>
    <row r="25" spans="2:9" x14ac:dyDescent="0.2">
      <c r="B25" s="46"/>
      <c r="D25" s="48"/>
      <c r="E25" s="46">
        <f t="shared" si="2"/>
        <v>0</v>
      </c>
      <c r="F25" s="48"/>
      <c r="G25" s="46">
        <f t="shared" si="3"/>
        <v>0</v>
      </c>
      <c r="H25" s="48">
        <f t="shared" si="4"/>
        <v>0</v>
      </c>
      <c r="I25" s="46">
        <f t="shared" si="5"/>
        <v>0</v>
      </c>
    </row>
    <row r="26" spans="2:9" x14ac:dyDescent="0.2">
      <c r="B26" s="46"/>
      <c r="D26" s="48"/>
      <c r="E26" s="46"/>
      <c r="F26" s="48"/>
      <c r="G26" s="46"/>
      <c r="H26" s="48"/>
      <c r="I26" s="46"/>
    </row>
    <row r="27" spans="2:9" x14ac:dyDescent="0.2">
      <c r="B27" s="46"/>
      <c r="D27" s="48"/>
      <c r="E27" s="46"/>
      <c r="F27" s="48"/>
      <c r="G27" s="46"/>
      <c r="H27" s="48"/>
      <c r="I27" s="46"/>
    </row>
    <row r="28" spans="2:9" x14ac:dyDescent="0.2">
      <c r="B28" s="46"/>
      <c r="D28" s="48"/>
      <c r="E28" s="46"/>
      <c r="F28" s="48"/>
      <c r="G28" s="46"/>
      <c r="H28" s="48"/>
      <c r="I28" s="46"/>
    </row>
    <row r="29" spans="2:9" x14ac:dyDescent="0.2">
      <c r="B29" s="46"/>
      <c r="D29" s="48"/>
      <c r="E29" s="46"/>
      <c r="F29" s="48"/>
      <c r="G29" s="46"/>
      <c r="H29" s="48"/>
      <c r="I29" s="46"/>
    </row>
    <row r="30" spans="2:9" x14ac:dyDescent="0.2">
      <c r="B30" s="46"/>
      <c r="D30" s="48"/>
      <c r="E30" s="46">
        <f t="shared" si="2"/>
        <v>0</v>
      </c>
      <c r="F30" s="48"/>
      <c r="G30" s="46">
        <f t="shared" si="3"/>
        <v>0</v>
      </c>
      <c r="H30" s="48">
        <f t="shared" si="4"/>
        <v>0</v>
      </c>
      <c r="I30" s="46">
        <f t="shared" si="5"/>
        <v>0</v>
      </c>
    </row>
    <row r="31" spans="2:9" x14ac:dyDescent="0.2">
      <c r="B31" s="46"/>
      <c r="D31" s="48"/>
      <c r="E31" s="46">
        <f t="shared" si="2"/>
        <v>0</v>
      </c>
      <c r="F31" s="48"/>
      <c r="G31" s="46">
        <f t="shared" si="3"/>
        <v>0</v>
      </c>
      <c r="H31" s="48">
        <f t="shared" si="4"/>
        <v>0</v>
      </c>
      <c r="I31" s="46">
        <f t="shared" si="5"/>
        <v>0</v>
      </c>
    </row>
    <row r="32" spans="2:9" x14ac:dyDescent="0.2">
      <c r="B32" s="46"/>
      <c r="D32" s="48"/>
      <c r="E32" s="46">
        <f t="shared" si="2"/>
        <v>0</v>
      </c>
      <c r="F32" s="48"/>
      <c r="G32" s="46">
        <f t="shared" si="3"/>
        <v>0</v>
      </c>
      <c r="H32" s="48">
        <f t="shared" si="4"/>
        <v>0</v>
      </c>
      <c r="I32" s="46">
        <f t="shared" si="5"/>
        <v>0</v>
      </c>
    </row>
    <row r="33" spans="1:10" x14ac:dyDescent="0.2">
      <c r="B33" s="46"/>
      <c r="D33" s="48"/>
      <c r="E33" s="46">
        <f t="shared" si="2"/>
        <v>0</v>
      </c>
      <c r="F33" s="48"/>
      <c r="G33" s="46">
        <f t="shared" si="3"/>
        <v>0</v>
      </c>
      <c r="H33" s="48">
        <f t="shared" si="4"/>
        <v>0</v>
      </c>
      <c r="I33" s="46">
        <f t="shared" si="5"/>
        <v>0</v>
      </c>
    </row>
    <row r="34" spans="1:10" x14ac:dyDescent="0.2">
      <c r="B34" s="46"/>
      <c r="D34" s="48"/>
      <c r="E34" s="46">
        <f t="shared" si="2"/>
        <v>0</v>
      </c>
      <c r="F34" s="48"/>
      <c r="G34" s="46">
        <f t="shared" si="3"/>
        <v>0</v>
      </c>
      <c r="H34" s="48">
        <f t="shared" si="4"/>
        <v>0</v>
      </c>
      <c r="I34" s="46">
        <f t="shared" si="5"/>
        <v>0</v>
      </c>
    </row>
    <row r="35" spans="1:10" x14ac:dyDescent="0.2">
      <c r="B35" s="46"/>
      <c r="D35" s="48"/>
      <c r="E35" s="46">
        <f t="shared" si="2"/>
        <v>0</v>
      </c>
      <c r="F35" s="48"/>
      <c r="G35" s="46">
        <f t="shared" si="3"/>
        <v>0</v>
      </c>
      <c r="H35" s="48">
        <f t="shared" si="4"/>
        <v>0</v>
      </c>
      <c r="I35" s="46">
        <f t="shared" si="5"/>
        <v>0</v>
      </c>
    </row>
    <row r="36" spans="1:10" ht="13.5" thickBot="1" x14ac:dyDescent="0.25">
      <c r="A36" s="23" t="s">
        <v>7</v>
      </c>
      <c r="B36" s="50">
        <v>3500</v>
      </c>
      <c r="C36" s="24" t="s">
        <v>128</v>
      </c>
      <c r="D36" s="51"/>
      <c r="E36" s="47">
        <f>SUM(E1:E35)</f>
        <v>352902</v>
      </c>
      <c r="F36" s="51"/>
      <c r="G36" s="47">
        <f>G13*G15</f>
        <v>75072</v>
      </c>
      <c r="H36" s="51"/>
      <c r="I36" s="47">
        <f>G36+E36</f>
        <v>427974</v>
      </c>
      <c r="J36" s="80"/>
    </row>
    <row r="37" spans="1:10" ht="13.5" thickTop="1" x14ac:dyDescent="0.2"/>
  </sheetData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F273F-1BE5-4B34-B9C6-45570129FD02}">
  <sheetPr>
    <tabColor theme="3" tint="0.79998168889431442"/>
  </sheetPr>
  <dimension ref="A1:J37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36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66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customFormat="1" x14ac:dyDescent="0.2">
      <c r="A7" t="s">
        <v>917</v>
      </c>
      <c r="B7" s="277">
        <v>8</v>
      </c>
      <c r="C7" s="278" t="s">
        <v>277</v>
      </c>
      <c r="D7" s="279">
        <v>492</v>
      </c>
      <c r="E7" s="81">
        <f t="shared" ref="E7:E18" si="0">B7*D7</f>
        <v>3936</v>
      </c>
      <c r="F7" s="280">
        <v>1.1000000000000001</v>
      </c>
      <c r="G7" s="281">
        <f t="shared" ref="G7:G18" si="1">B7*F7</f>
        <v>8.8000000000000007</v>
      </c>
    </row>
    <row r="8" spans="1:10" customFormat="1" x14ac:dyDescent="0.2">
      <c r="B8" s="277"/>
      <c r="C8" s="278"/>
      <c r="D8" s="279"/>
      <c r="E8" s="81">
        <f t="shared" si="0"/>
        <v>0</v>
      </c>
      <c r="F8" s="280"/>
      <c r="G8" s="281">
        <f t="shared" si="1"/>
        <v>0</v>
      </c>
    </row>
    <row r="9" spans="1:10" customFormat="1" x14ac:dyDescent="0.2">
      <c r="A9" t="s">
        <v>918</v>
      </c>
      <c r="B9" s="277"/>
      <c r="C9" s="278"/>
      <c r="D9" s="279"/>
      <c r="E9" s="81">
        <f t="shared" si="0"/>
        <v>0</v>
      </c>
      <c r="F9" s="280"/>
      <c r="G9" s="281">
        <f t="shared" si="1"/>
        <v>0</v>
      </c>
    </row>
    <row r="10" spans="1:10" customFormat="1" x14ac:dyDescent="0.2">
      <c r="A10" t="s">
        <v>919</v>
      </c>
      <c r="B10" s="277">
        <v>3</v>
      </c>
      <c r="C10" s="278" t="s">
        <v>277</v>
      </c>
      <c r="D10" s="279">
        <v>829</v>
      </c>
      <c r="E10" s="81">
        <f t="shared" si="0"/>
        <v>2487</v>
      </c>
      <c r="F10" s="280">
        <v>1.75</v>
      </c>
      <c r="G10" s="281">
        <f t="shared" si="1"/>
        <v>5.25</v>
      </c>
    </row>
    <row r="11" spans="1:10" customFormat="1" x14ac:dyDescent="0.2">
      <c r="B11" s="277"/>
      <c r="C11" s="278"/>
      <c r="D11" s="279"/>
      <c r="E11" s="81">
        <f t="shared" si="0"/>
        <v>0</v>
      </c>
      <c r="F11" s="280"/>
      <c r="G11" s="281">
        <f t="shared" si="1"/>
        <v>0</v>
      </c>
    </row>
    <row r="12" spans="1:10" customFormat="1" x14ac:dyDescent="0.2">
      <c r="A12" t="s">
        <v>316</v>
      </c>
      <c r="B12" s="277">
        <v>8</v>
      </c>
      <c r="C12" s="278" t="s">
        <v>277</v>
      </c>
      <c r="D12" s="279">
        <v>1326</v>
      </c>
      <c r="E12" s="81">
        <f t="shared" si="0"/>
        <v>10608</v>
      </c>
      <c r="F12" s="280">
        <v>0.75</v>
      </c>
      <c r="G12" s="281">
        <f t="shared" si="1"/>
        <v>6</v>
      </c>
    </row>
    <row r="13" spans="1:10" customFormat="1" x14ac:dyDescent="0.2">
      <c r="B13" s="277"/>
      <c r="C13" s="278"/>
      <c r="D13" s="279"/>
      <c r="E13" s="81">
        <f t="shared" si="0"/>
        <v>0</v>
      </c>
      <c r="F13" s="280"/>
      <c r="G13" s="281">
        <f t="shared" si="1"/>
        <v>0</v>
      </c>
    </row>
    <row r="14" spans="1:10" customFormat="1" x14ac:dyDescent="0.2">
      <c r="A14" t="s">
        <v>317</v>
      </c>
      <c r="B14" s="277"/>
      <c r="C14" s="278"/>
      <c r="D14" s="279"/>
      <c r="E14" s="81">
        <f t="shared" si="0"/>
        <v>0</v>
      </c>
      <c r="F14" s="280"/>
      <c r="G14" s="281">
        <f t="shared" si="1"/>
        <v>0</v>
      </c>
    </row>
    <row r="15" spans="1:10" customFormat="1" x14ac:dyDescent="0.2">
      <c r="A15" t="s">
        <v>314</v>
      </c>
      <c r="B15" s="277"/>
      <c r="C15" s="278"/>
      <c r="D15" s="279"/>
      <c r="E15" s="81"/>
      <c r="F15" s="280"/>
      <c r="G15" s="281"/>
    </row>
    <row r="16" spans="1:10" customFormat="1" x14ac:dyDescent="0.2">
      <c r="A16" t="s">
        <v>315</v>
      </c>
      <c r="B16" s="277">
        <v>6</v>
      </c>
      <c r="C16" s="278" t="s">
        <v>277</v>
      </c>
      <c r="D16" s="279">
        <v>1872.5</v>
      </c>
      <c r="E16" s="81">
        <f t="shared" si="0"/>
        <v>11235</v>
      </c>
      <c r="F16" s="280">
        <v>1.25</v>
      </c>
      <c r="G16" s="281">
        <f t="shared" si="1"/>
        <v>7.5</v>
      </c>
    </row>
    <row r="17" spans="1:9" customFormat="1" x14ac:dyDescent="0.2">
      <c r="B17" s="277"/>
      <c r="C17" s="278"/>
      <c r="D17" s="279"/>
      <c r="E17" s="81">
        <f t="shared" si="0"/>
        <v>0</v>
      </c>
      <c r="F17" s="280"/>
      <c r="G17" s="281">
        <f t="shared" si="1"/>
        <v>0</v>
      </c>
    </row>
    <row r="18" spans="1:9" customFormat="1" x14ac:dyDescent="0.2">
      <c r="A18" t="s">
        <v>318</v>
      </c>
      <c r="B18" s="277">
        <v>6</v>
      </c>
      <c r="C18" s="278" t="s">
        <v>312</v>
      </c>
      <c r="D18" s="279">
        <v>2675</v>
      </c>
      <c r="E18" s="81">
        <f t="shared" si="0"/>
        <v>16050</v>
      </c>
      <c r="F18" s="280">
        <v>3.66</v>
      </c>
      <c r="G18" s="281">
        <f t="shared" si="1"/>
        <v>21.96</v>
      </c>
    </row>
    <row r="19" spans="1:9" customFormat="1" x14ac:dyDescent="0.2">
      <c r="B19" s="277"/>
      <c r="C19" s="278"/>
      <c r="D19" s="279"/>
      <c r="E19" s="81"/>
      <c r="F19" s="280"/>
      <c r="G19" s="281"/>
    </row>
    <row r="20" spans="1:9" customFormat="1" x14ac:dyDescent="0.2">
      <c r="A20" t="s">
        <v>319</v>
      </c>
      <c r="B20" s="277"/>
      <c r="C20" s="278"/>
      <c r="D20" s="279"/>
      <c r="E20" s="81"/>
      <c r="F20" s="280"/>
      <c r="G20" s="281"/>
    </row>
    <row r="21" spans="1:9" customFormat="1" x14ac:dyDescent="0.2">
      <c r="A21" s="40" t="s">
        <v>313</v>
      </c>
      <c r="B21" s="277">
        <v>2</v>
      </c>
      <c r="C21" s="278" t="s">
        <v>312</v>
      </c>
      <c r="D21" s="279">
        <v>5640</v>
      </c>
      <c r="E21" s="81">
        <f t="shared" ref="E21" si="2">B21*D21</f>
        <v>11280</v>
      </c>
      <c r="F21" s="280">
        <v>7.45</v>
      </c>
      <c r="G21" s="281">
        <f t="shared" ref="G21" si="3">B21*F21</f>
        <v>14.9</v>
      </c>
    </row>
    <row r="22" spans="1:9" x14ac:dyDescent="0.2">
      <c r="B22" s="46"/>
      <c r="D22" s="48"/>
      <c r="E22" s="46">
        <f t="shared" ref="E22:E35" si="4">B22*D22</f>
        <v>0</v>
      </c>
      <c r="F22" s="48"/>
      <c r="G22" s="46">
        <f t="shared" ref="G22:G35" si="5">B22*F22</f>
        <v>0</v>
      </c>
      <c r="H22" s="48">
        <f t="shared" ref="H22:H35" si="6">D22+F22</f>
        <v>0</v>
      </c>
      <c r="I22" s="46">
        <f t="shared" ref="I22:I35" si="7">SUM(E22,G22)</f>
        <v>0</v>
      </c>
    </row>
    <row r="23" spans="1:9" customFormat="1" x14ac:dyDescent="0.2">
      <c r="A23" t="s">
        <v>320</v>
      </c>
      <c r="B23" s="277">
        <v>1</v>
      </c>
      <c r="C23" s="278" t="s">
        <v>312</v>
      </c>
      <c r="D23" s="279">
        <v>3188</v>
      </c>
      <c r="E23" s="81">
        <f t="shared" si="4"/>
        <v>3188</v>
      </c>
      <c r="F23" s="280">
        <v>6.15</v>
      </c>
      <c r="G23" s="281">
        <f t="shared" si="5"/>
        <v>6.15</v>
      </c>
    </row>
    <row r="24" spans="1:9" customFormat="1" x14ac:dyDescent="0.2">
      <c r="B24" s="277"/>
      <c r="C24" s="278"/>
      <c r="D24" s="279"/>
      <c r="E24" s="81">
        <f t="shared" si="4"/>
        <v>0</v>
      </c>
      <c r="F24" s="280"/>
      <c r="G24" s="281">
        <f t="shared" si="5"/>
        <v>0</v>
      </c>
    </row>
    <row r="25" spans="1:9" customFormat="1" x14ac:dyDescent="0.2">
      <c r="A25" t="s">
        <v>321</v>
      </c>
      <c r="B25" s="277"/>
      <c r="C25" s="278"/>
      <c r="D25" s="279"/>
      <c r="E25" s="81">
        <f t="shared" si="4"/>
        <v>0</v>
      </c>
      <c r="F25" s="280"/>
      <c r="G25" s="281">
        <f t="shared" si="5"/>
        <v>0</v>
      </c>
    </row>
    <row r="26" spans="1:9" customFormat="1" x14ac:dyDescent="0.2">
      <c r="A26" t="s">
        <v>322</v>
      </c>
      <c r="B26" s="277"/>
      <c r="C26" s="278"/>
      <c r="D26" s="279"/>
      <c r="E26" s="81"/>
      <c r="F26" s="280"/>
      <c r="G26" s="281"/>
    </row>
    <row r="27" spans="1:9" customFormat="1" x14ac:dyDescent="0.2">
      <c r="A27" s="40" t="s">
        <v>323</v>
      </c>
      <c r="B27" s="277">
        <v>2</v>
      </c>
      <c r="C27" s="278" t="s">
        <v>312</v>
      </c>
      <c r="D27" s="279">
        <v>13144</v>
      </c>
      <c r="E27" s="81">
        <f t="shared" si="4"/>
        <v>26288</v>
      </c>
      <c r="F27" s="280">
        <v>14.9</v>
      </c>
      <c r="G27" s="281">
        <f t="shared" si="5"/>
        <v>29.8</v>
      </c>
    </row>
    <row r="28" spans="1:9" customFormat="1" x14ac:dyDescent="0.2">
      <c r="B28" s="277"/>
      <c r="C28" s="278"/>
      <c r="D28" s="279"/>
      <c r="E28" s="81"/>
      <c r="F28" s="280"/>
      <c r="G28" s="281"/>
    </row>
    <row r="29" spans="1:9" customFormat="1" x14ac:dyDescent="0.2">
      <c r="A29" t="s">
        <v>324</v>
      </c>
      <c r="B29" s="277"/>
      <c r="C29" s="278"/>
      <c r="D29" s="279"/>
      <c r="E29" s="81"/>
      <c r="F29" s="280"/>
      <c r="G29" s="281"/>
    </row>
    <row r="30" spans="1:9" customFormat="1" x14ac:dyDescent="0.2">
      <c r="A30" t="s">
        <v>325</v>
      </c>
      <c r="B30" s="277">
        <v>1</v>
      </c>
      <c r="C30" s="278" t="s">
        <v>288</v>
      </c>
      <c r="D30" s="279">
        <v>8970</v>
      </c>
      <c r="E30" s="81">
        <f>B30*D30</f>
        <v>8970</v>
      </c>
      <c r="F30" s="280">
        <v>7.5</v>
      </c>
      <c r="G30" s="281">
        <f>B30*F30</f>
        <v>7.5</v>
      </c>
    </row>
    <row r="31" spans="1:9" x14ac:dyDescent="0.2">
      <c r="B31" s="46"/>
      <c r="D31" s="48"/>
      <c r="E31" s="46">
        <f t="shared" ref="E31:E32" si="8">B31*D31</f>
        <v>0</v>
      </c>
      <c r="F31" s="48"/>
      <c r="G31" s="285">
        <f t="shared" ref="G31" si="9">B31*F31</f>
        <v>0</v>
      </c>
      <c r="H31" s="48">
        <f t="shared" ref="H31" si="10">D31+F31</f>
        <v>0</v>
      </c>
      <c r="I31" s="46">
        <f t="shared" ref="I31" si="11">SUM(E31,G31)</f>
        <v>0</v>
      </c>
    </row>
    <row r="32" spans="1:9" s="298" customFormat="1" x14ac:dyDescent="0.2">
      <c r="A32" s="298" t="s">
        <v>265</v>
      </c>
      <c r="B32" s="299"/>
      <c r="C32" s="300"/>
      <c r="D32" s="301"/>
      <c r="E32" s="302">
        <f t="shared" si="8"/>
        <v>0</v>
      </c>
      <c r="F32" s="303"/>
      <c r="G32" s="304">
        <f>SUM(G1:G31)</f>
        <v>107.86</v>
      </c>
      <c r="H32" s="305" t="s">
        <v>241</v>
      </c>
      <c r="I32" s="299"/>
    </row>
    <row r="33" spans="1:10" x14ac:dyDescent="0.2">
      <c r="B33" s="46"/>
      <c r="D33" s="48"/>
      <c r="E33" s="46"/>
      <c r="F33" s="48"/>
      <c r="G33" s="46"/>
      <c r="H33" s="48"/>
      <c r="I33" s="46"/>
    </row>
    <row r="34" spans="1:10" x14ac:dyDescent="0.2">
      <c r="A34" s="40" t="s">
        <v>242</v>
      </c>
      <c r="B34" s="46"/>
      <c r="D34" s="48"/>
      <c r="E34" s="46"/>
      <c r="F34" s="48"/>
      <c r="G34" s="296">
        <f>'Labor Rates'!F22</f>
        <v>89.17</v>
      </c>
      <c r="H34" s="297" t="s">
        <v>254</v>
      </c>
      <c r="I34" s="46"/>
    </row>
    <row r="35" spans="1:10" x14ac:dyDescent="0.2">
      <c r="B35" s="46"/>
      <c r="D35" s="48"/>
      <c r="E35" s="46">
        <f t="shared" si="4"/>
        <v>0</v>
      </c>
      <c r="F35" s="48"/>
      <c r="G35" s="46">
        <f t="shared" si="5"/>
        <v>0</v>
      </c>
      <c r="H35" s="48">
        <f t="shared" si="6"/>
        <v>0</v>
      </c>
      <c r="I35" s="46">
        <f t="shared" si="7"/>
        <v>0</v>
      </c>
    </row>
    <row r="36" spans="1:10" ht="13.5" thickBot="1" x14ac:dyDescent="0.25">
      <c r="A36" s="23" t="s">
        <v>7</v>
      </c>
      <c r="B36" s="50">
        <v>14</v>
      </c>
      <c r="C36" s="24" t="s">
        <v>129</v>
      </c>
      <c r="D36" s="51"/>
      <c r="E36" s="47">
        <f>SUM(E1:E35)</f>
        <v>94042</v>
      </c>
      <c r="F36" s="51"/>
      <c r="G36" s="47">
        <f>G32*G34</f>
        <v>9618</v>
      </c>
      <c r="H36" s="51"/>
      <c r="I36" s="47">
        <f>G36+E36</f>
        <v>103660</v>
      </c>
      <c r="J36" s="80"/>
    </row>
    <row r="37" spans="1:10" ht="13.5" thickTop="1" x14ac:dyDescent="0.2"/>
  </sheetData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37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36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67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x14ac:dyDescent="0.2">
      <c r="B7" s="46"/>
      <c r="D7" s="48"/>
      <c r="E7" s="46">
        <f t="shared" ref="E7:E35" si="0">B7*D7</f>
        <v>0</v>
      </c>
      <c r="F7" s="48"/>
      <c r="G7" s="46">
        <f t="shared" ref="G7:G35" si="1">B7*F7</f>
        <v>0</v>
      </c>
      <c r="H7" s="48">
        <f t="shared" ref="H7:H35" si="2">D7+F7</f>
        <v>0</v>
      </c>
      <c r="I7" s="46">
        <f t="shared" ref="I7:I35" si="3">SUM(E7,G7)</f>
        <v>0</v>
      </c>
    </row>
    <row r="8" spans="1:10" x14ac:dyDescent="0.2">
      <c r="B8" s="46"/>
      <c r="D8" s="48"/>
      <c r="E8" s="46">
        <f t="shared" si="0"/>
        <v>0</v>
      </c>
      <c r="F8" s="48"/>
      <c r="G8" s="46">
        <f t="shared" si="1"/>
        <v>0</v>
      </c>
      <c r="H8" s="48">
        <f t="shared" si="2"/>
        <v>0</v>
      </c>
      <c r="I8" s="46">
        <f t="shared" si="3"/>
        <v>0</v>
      </c>
    </row>
    <row r="9" spans="1:10" x14ac:dyDescent="0.2">
      <c r="B9" s="46"/>
      <c r="D9" s="48"/>
      <c r="E9" s="46">
        <f t="shared" si="0"/>
        <v>0</v>
      </c>
      <c r="F9" s="48"/>
      <c r="G9" s="46">
        <f t="shared" si="1"/>
        <v>0</v>
      </c>
      <c r="H9" s="48">
        <f t="shared" si="2"/>
        <v>0</v>
      </c>
      <c r="I9" s="46">
        <f t="shared" si="3"/>
        <v>0</v>
      </c>
    </row>
    <row r="10" spans="1:10" x14ac:dyDescent="0.2">
      <c r="B10" s="46"/>
      <c r="D10" s="48"/>
      <c r="E10" s="46">
        <f t="shared" si="0"/>
        <v>0</v>
      </c>
      <c r="F10" s="48"/>
      <c r="G10" s="46">
        <f t="shared" si="1"/>
        <v>0</v>
      </c>
      <c r="H10" s="48">
        <f t="shared" si="2"/>
        <v>0</v>
      </c>
      <c r="I10" s="46">
        <f t="shared" si="3"/>
        <v>0</v>
      </c>
    </row>
    <row r="11" spans="1:10" x14ac:dyDescent="0.2">
      <c r="B11" s="46"/>
      <c r="D11" s="48"/>
      <c r="E11" s="46">
        <f t="shared" si="0"/>
        <v>0</v>
      </c>
      <c r="F11" s="48"/>
      <c r="G11" s="46">
        <f t="shared" si="1"/>
        <v>0</v>
      </c>
      <c r="H11" s="48">
        <f t="shared" si="2"/>
        <v>0</v>
      </c>
      <c r="I11" s="46">
        <f t="shared" si="3"/>
        <v>0</v>
      </c>
    </row>
    <row r="12" spans="1:10" x14ac:dyDescent="0.2">
      <c r="B12" s="46"/>
      <c r="D12" s="48"/>
      <c r="E12" s="46">
        <f t="shared" si="0"/>
        <v>0</v>
      </c>
      <c r="F12" s="48"/>
      <c r="G12" s="46">
        <f t="shared" si="1"/>
        <v>0</v>
      </c>
      <c r="H12" s="48">
        <f t="shared" si="2"/>
        <v>0</v>
      </c>
      <c r="I12" s="46">
        <f t="shared" si="3"/>
        <v>0</v>
      </c>
    </row>
    <row r="13" spans="1:10" x14ac:dyDescent="0.2">
      <c r="B13" s="46"/>
      <c r="D13" s="48"/>
      <c r="E13" s="46">
        <f t="shared" si="0"/>
        <v>0</v>
      </c>
      <c r="F13" s="48"/>
      <c r="G13" s="46">
        <f t="shared" si="1"/>
        <v>0</v>
      </c>
      <c r="H13" s="48">
        <f t="shared" si="2"/>
        <v>0</v>
      </c>
      <c r="I13" s="46">
        <f t="shared" si="3"/>
        <v>0</v>
      </c>
    </row>
    <row r="14" spans="1:10" x14ac:dyDescent="0.2">
      <c r="B14" s="46"/>
      <c r="D14" s="48"/>
      <c r="E14" s="46">
        <f t="shared" si="0"/>
        <v>0</v>
      </c>
      <c r="F14" s="48"/>
      <c r="G14" s="46">
        <f t="shared" si="1"/>
        <v>0</v>
      </c>
      <c r="H14" s="48">
        <f t="shared" si="2"/>
        <v>0</v>
      </c>
      <c r="I14" s="46">
        <f t="shared" si="3"/>
        <v>0</v>
      </c>
    </row>
    <row r="15" spans="1:10" x14ac:dyDescent="0.2">
      <c r="B15" s="46"/>
      <c r="D15" s="48"/>
      <c r="E15" s="46">
        <f t="shared" si="0"/>
        <v>0</v>
      </c>
      <c r="F15" s="48"/>
      <c r="G15" s="46">
        <f t="shared" si="1"/>
        <v>0</v>
      </c>
      <c r="H15" s="48">
        <f t="shared" si="2"/>
        <v>0</v>
      </c>
      <c r="I15" s="46">
        <f t="shared" si="3"/>
        <v>0</v>
      </c>
    </row>
    <row r="16" spans="1:10" x14ac:dyDescent="0.2">
      <c r="B16" s="46"/>
      <c r="D16" s="48"/>
      <c r="E16" s="46">
        <f t="shared" si="0"/>
        <v>0</v>
      </c>
      <c r="F16" s="48"/>
      <c r="G16" s="46">
        <f t="shared" si="1"/>
        <v>0</v>
      </c>
      <c r="H16" s="48">
        <f t="shared" si="2"/>
        <v>0</v>
      </c>
      <c r="I16" s="46">
        <f t="shared" si="3"/>
        <v>0</v>
      </c>
    </row>
    <row r="17" spans="1:10" x14ac:dyDescent="0.2">
      <c r="B17" s="46"/>
      <c r="D17" s="48"/>
      <c r="E17" s="46">
        <f t="shared" si="0"/>
        <v>0</v>
      </c>
      <c r="F17" s="48"/>
      <c r="G17" s="46">
        <f t="shared" si="1"/>
        <v>0</v>
      </c>
      <c r="H17" s="48">
        <f t="shared" si="2"/>
        <v>0</v>
      </c>
      <c r="I17" s="46">
        <f t="shared" si="3"/>
        <v>0</v>
      </c>
    </row>
    <row r="18" spans="1:10" x14ac:dyDescent="0.2">
      <c r="B18" s="46"/>
      <c r="D18" s="48"/>
      <c r="E18" s="46">
        <f t="shared" si="0"/>
        <v>0</v>
      </c>
      <c r="F18" s="48"/>
      <c r="G18" s="46">
        <f t="shared" si="1"/>
        <v>0</v>
      </c>
      <c r="H18" s="48">
        <f t="shared" si="2"/>
        <v>0</v>
      </c>
      <c r="I18" s="46">
        <f t="shared" si="3"/>
        <v>0</v>
      </c>
    </row>
    <row r="19" spans="1:10" x14ac:dyDescent="0.2">
      <c r="B19" s="46"/>
      <c r="D19" s="48"/>
      <c r="E19" s="46">
        <f t="shared" si="0"/>
        <v>0</v>
      </c>
      <c r="F19" s="48"/>
      <c r="G19" s="46">
        <f t="shared" si="1"/>
        <v>0</v>
      </c>
      <c r="H19" s="48">
        <f t="shared" si="2"/>
        <v>0</v>
      </c>
      <c r="I19" s="46">
        <f t="shared" si="3"/>
        <v>0</v>
      </c>
    </row>
    <row r="20" spans="1:10" x14ac:dyDescent="0.2">
      <c r="B20" s="46"/>
      <c r="D20" s="48"/>
      <c r="E20" s="46">
        <f t="shared" si="0"/>
        <v>0</v>
      </c>
      <c r="F20" s="48"/>
      <c r="G20" s="46">
        <f t="shared" si="1"/>
        <v>0</v>
      </c>
      <c r="H20" s="48">
        <f t="shared" si="2"/>
        <v>0</v>
      </c>
      <c r="I20" s="46">
        <f t="shared" si="3"/>
        <v>0</v>
      </c>
    </row>
    <row r="21" spans="1:10" x14ac:dyDescent="0.2">
      <c r="B21" s="46"/>
      <c r="D21" s="48"/>
      <c r="E21" s="46">
        <f t="shared" si="0"/>
        <v>0</v>
      </c>
      <c r="F21" s="48"/>
      <c r="G21" s="46">
        <f t="shared" si="1"/>
        <v>0</v>
      </c>
      <c r="H21" s="48">
        <f t="shared" si="2"/>
        <v>0</v>
      </c>
      <c r="I21" s="46">
        <f t="shared" si="3"/>
        <v>0</v>
      </c>
    </row>
    <row r="22" spans="1:10" x14ac:dyDescent="0.2">
      <c r="B22" s="46"/>
      <c r="D22" s="48"/>
      <c r="E22" s="46">
        <f t="shared" si="0"/>
        <v>0</v>
      </c>
      <c r="F22" s="48"/>
      <c r="G22" s="46">
        <f t="shared" si="1"/>
        <v>0</v>
      </c>
      <c r="H22" s="48">
        <f t="shared" si="2"/>
        <v>0</v>
      </c>
      <c r="I22" s="46">
        <f t="shared" si="3"/>
        <v>0</v>
      </c>
    </row>
    <row r="23" spans="1:10" x14ac:dyDescent="0.2">
      <c r="B23" s="46"/>
      <c r="D23" s="48"/>
      <c r="E23" s="46">
        <f t="shared" si="0"/>
        <v>0</v>
      </c>
      <c r="F23" s="48"/>
      <c r="G23" s="46">
        <f t="shared" si="1"/>
        <v>0</v>
      </c>
      <c r="H23" s="48">
        <f t="shared" si="2"/>
        <v>0</v>
      </c>
      <c r="I23" s="46">
        <f t="shared" si="3"/>
        <v>0</v>
      </c>
    </row>
    <row r="24" spans="1:10" x14ac:dyDescent="0.2">
      <c r="B24" s="46"/>
      <c r="D24" s="48"/>
      <c r="E24" s="46">
        <f t="shared" si="0"/>
        <v>0</v>
      </c>
      <c r="F24" s="48"/>
      <c r="G24" s="46">
        <f t="shared" si="1"/>
        <v>0</v>
      </c>
      <c r="H24" s="48">
        <f t="shared" si="2"/>
        <v>0</v>
      </c>
      <c r="I24" s="46">
        <f t="shared" si="3"/>
        <v>0</v>
      </c>
    </row>
    <row r="25" spans="1:10" x14ac:dyDescent="0.2">
      <c r="B25" s="46"/>
      <c r="D25" s="48"/>
      <c r="E25" s="46">
        <f t="shared" si="0"/>
        <v>0</v>
      </c>
      <c r="F25" s="48"/>
      <c r="G25" s="46">
        <f t="shared" si="1"/>
        <v>0</v>
      </c>
      <c r="H25" s="48">
        <f t="shared" si="2"/>
        <v>0</v>
      </c>
      <c r="I25" s="46">
        <f t="shared" si="3"/>
        <v>0</v>
      </c>
    </row>
    <row r="26" spans="1:10" x14ac:dyDescent="0.2">
      <c r="B26" s="46"/>
      <c r="D26" s="48"/>
      <c r="E26" s="46">
        <f>B26*D26</f>
        <v>0</v>
      </c>
      <c r="F26" s="48"/>
      <c r="G26" s="46">
        <f>B26*F26</f>
        <v>0</v>
      </c>
      <c r="H26" s="48">
        <f>D26+F26</f>
        <v>0</v>
      </c>
      <c r="I26" s="46">
        <f>SUM(E26,G26)</f>
        <v>0</v>
      </c>
    </row>
    <row r="27" spans="1:10" s="84" customFormat="1" x14ac:dyDescent="0.2">
      <c r="A27" s="84" t="s">
        <v>1</v>
      </c>
      <c r="B27" s="85"/>
      <c r="C27" s="86"/>
      <c r="D27" s="87"/>
      <c r="E27" s="88">
        <f>SUM(E1:E26)</f>
        <v>0</v>
      </c>
      <c r="F27" s="89"/>
      <c r="G27" s="88">
        <f>SUM(G1:G26)</f>
        <v>0</v>
      </c>
      <c r="H27" s="89"/>
      <c r="I27" s="88">
        <f>SUM(I1:I26)</f>
        <v>0</v>
      </c>
      <c r="J27" s="91"/>
    </row>
    <row r="28" spans="1:10" x14ac:dyDescent="0.2">
      <c r="B28" s="46"/>
      <c r="D28" s="48"/>
      <c r="E28" s="46"/>
      <c r="F28" s="48"/>
      <c r="G28" s="46"/>
      <c r="H28" s="48"/>
      <c r="I28" s="46"/>
    </row>
    <row r="29" spans="1:10" x14ac:dyDescent="0.2">
      <c r="A29" s="40" t="s">
        <v>47</v>
      </c>
      <c r="B29" s="49">
        <f>'Notes-GFA'!$C$14</f>
        <v>0</v>
      </c>
      <c r="D29" s="48"/>
      <c r="E29" s="46"/>
      <c r="F29" s="48"/>
      <c r="G29" s="46">
        <f>G27*B29</f>
        <v>0</v>
      </c>
      <c r="H29" s="48"/>
      <c r="I29" s="46">
        <f>G29</f>
        <v>0</v>
      </c>
    </row>
    <row r="30" spans="1:10" x14ac:dyDescent="0.2">
      <c r="B30" s="46"/>
      <c r="D30" s="48"/>
      <c r="E30" s="46">
        <f t="shared" si="0"/>
        <v>0</v>
      </c>
      <c r="F30" s="48"/>
      <c r="G30" s="46">
        <f t="shared" si="1"/>
        <v>0</v>
      </c>
      <c r="H30" s="48">
        <f t="shared" si="2"/>
        <v>0</v>
      </c>
      <c r="I30" s="46">
        <f t="shared" si="3"/>
        <v>0</v>
      </c>
    </row>
    <row r="31" spans="1:10" x14ac:dyDescent="0.2">
      <c r="B31" s="46"/>
      <c r="D31" s="48"/>
      <c r="E31" s="46">
        <f t="shared" si="0"/>
        <v>0</v>
      </c>
      <c r="F31" s="48"/>
      <c r="G31" s="46">
        <f t="shared" si="1"/>
        <v>0</v>
      </c>
      <c r="H31" s="48">
        <f t="shared" si="2"/>
        <v>0</v>
      </c>
      <c r="I31" s="46">
        <f t="shared" si="3"/>
        <v>0</v>
      </c>
    </row>
    <row r="32" spans="1:10" x14ac:dyDescent="0.2">
      <c r="B32" s="46"/>
      <c r="D32" s="48"/>
      <c r="E32" s="46">
        <f t="shared" si="0"/>
        <v>0</v>
      </c>
      <c r="F32" s="48"/>
      <c r="G32" s="46">
        <f t="shared" si="1"/>
        <v>0</v>
      </c>
      <c r="H32" s="48">
        <f t="shared" si="2"/>
        <v>0</v>
      </c>
      <c r="I32" s="46">
        <f t="shared" si="3"/>
        <v>0</v>
      </c>
    </row>
    <row r="33" spans="1:10" x14ac:dyDescent="0.2">
      <c r="B33" s="46"/>
      <c r="D33" s="48"/>
      <c r="E33" s="46">
        <f t="shared" si="0"/>
        <v>0</v>
      </c>
      <c r="F33" s="48"/>
      <c r="G33" s="46">
        <f t="shared" si="1"/>
        <v>0</v>
      </c>
      <c r="H33" s="48">
        <f t="shared" si="2"/>
        <v>0</v>
      </c>
      <c r="I33" s="46">
        <f t="shared" si="3"/>
        <v>0</v>
      </c>
    </row>
    <row r="34" spans="1:10" x14ac:dyDescent="0.2">
      <c r="B34" s="46"/>
      <c r="D34" s="48"/>
      <c r="E34" s="46">
        <f t="shared" si="0"/>
        <v>0</v>
      </c>
      <c r="F34" s="48"/>
      <c r="G34" s="46">
        <f t="shared" si="1"/>
        <v>0</v>
      </c>
      <c r="H34" s="48">
        <f t="shared" si="2"/>
        <v>0</v>
      </c>
      <c r="I34" s="46">
        <f t="shared" si="3"/>
        <v>0</v>
      </c>
    </row>
    <row r="35" spans="1:10" x14ac:dyDescent="0.2">
      <c r="B35" s="46"/>
      <c r="D35" s="48"/>
      <c r="E35" s="46">
        <f t="shared" si="0"/>
        <v>0</v>
      </c>
      <c r="F35" s="48"/>
      <c r="G35" s="46">
        <f t="shared" si="1"/>
        <v>0</v>
      </c>
      <c r="H35" s="48">
        <f t="shared" si="2"/>
        <v>0</v>
      </c>
      <c r="I35" s="46">
        <f t="shared" si="3"/>
        <v>0</v>
      </c>
    </row>
    <row r="36" spans="1:10" ht="13.5" thickBot="1" x14ac:dyDescent="0.25">
      <c r="A36" s="23" t="s">
        <v>7</v>
      </c>
      <c r="B36" s="50"/>
      <c r="C36" s="24" t="s">
        <v>130</v>
      </c>
      <c r="D36" s="51"/>
      <c r="E36" s="47">
        <f>SUM(E27:E35)</f>
        <v>0</v>
      </c>
      <c r="F36" s="51"/>
      <c r="G36" s="47">
        <f>SUM(G27:G35)</f>
        <v>0</v>
      </c>
      <c r="H36" s="51"/>
      <c r="I36" s="47">
        <f>SUM(I27:I35)</f>
        <v>0</v>
      </c>
      <c r="J36" s="80"/>
    </row>
    <row r="37" spans="1:10" ht="13.5" thickTop="1" x14ac:dyDescent="0.2"/>
  </sheetData>
  <phoneticPr fontId="0" type="noConversion"/>
  <pageMargins left="0.75" right="0.55000000000000004" top="1.75" bottom="0.5" header="0.5" footer="0.5"/>
  <pageSetup orientation="landscape" r:id="rId1"/>
  <headerFooter alignWithMargins="0">
    <oddHeader>&amp;LSTATE OF ALASKA ESCALATION COST STUDY - MODEL SCHOOL BUILDING
ANCHORAGE, ALASKA (BASE)
APRIL 2022
&amp;8HMS Project No.:  22013&amp;RPAGE &amp;P
DATE:  &amp;D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3" tint="0.79998168889431442"/>
  </sheetPr>
  <dimension ref="A1:J68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37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68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x14ac:dyDescent="0.2">
      <c r="A7" s="1" t="s">
        <v>333</v>
      </c>
      <c r="B7" s="46"/>
      <c r="D7" s="48"/>
      <c r="E7" s="46"/>
      <c r="F7" s="48"/>
      <c r="G7" s="46"/>
      <c r="H7" s="48"/>
      <c r="I7" s="46"/>
    </row>
    <row r="8" spans="1:10" x14ac:dyDescent="0.2">
      <c r="B8" s="46"/>
      <c r="D8" s="48"/>
      <c r="E8" s="46"/>
      <c r="F8" s="48"/>
      <c r="G8" s="46"/>
      <c r="H8" s="48"/>
      <c r="I8" s="46"/>
    </row>
    <row r="9" spans="1:10" customFormat="1" x14ac:dyDescent="0.2">
      <c r="A9" t="s">
        <v>329</v>
      </c>
      <c r="B9" s="277">
        <v>44170</v>
      </c>
      <c r="C9" s="278" t="s">
        <v>52</v>
      </c>
      <c r="D9" s="279">
        <v>2.35</v>
      </c>
      <c r="E9" s="81">
        <f t="shared" ref="E9:E17" si="0">B9*D9</f>
        <v>103800</v>
      </c>
      <c r="F9" s="280">
        <v>1.4999999999999999E-2</v>
      </c>
      <c r="G9" s="281">
        <f t="shared" ref="G9:G16" si="1">B9*F9</f>
        <v>662.55</v>
      </c>
    </row>
    <row r="10" spans="1:10" customFormat="1" x14ac:dyDescent="0.2">
      <c r="B10" s="277"/>
      <c r="C10" s="278"/>
      <c r="D10" s="279"/>
      <c r="E10" s="81">
        <f t="shared" si="0"/>
        <v>0</v>
      </c>
      <c r="F10" s="280"/>
      <c r="G10" s="281">
        <f t="shared" si="1"/>
        <v>0</v>
      </c>
    </row>
    <row r="11" spans="1:10" customFormat="1" x14ac:dyDescent="0.2">
      <c r="A11" t="s">
        <v>330</v>
      </c>
      <c r="B11" s="277">
        <v>44170</v>
      </c>
      <c r="C11" s="278" t="s">
        <v>52</v>
      </c>
      <c r="D11" s="279">
        <v>7.8</v>
      </c>
      <c r="E11" s="81">
        <f t="shared" si="0"/>
        <v>344526</v>
      </c>
      <c r="F11" s="280">
        <v>2.3E-2</v>
      </c>
      <c r="G11" s="281">
        <f t="shared" si="1"/>
        <v>1015.91</v>
      </c>
    </row>
    <row r="12" spans="1:10" customFormat="1" x14ac:dyDescent="0.2">
      <c r="B12" s="277"/>
      <c r="C12" s="278"/>
      <c r="D12" s="279"/>
      <c r="E12" s="81">
        <f t="shared" si="0"/>
        <v>0</v>
      </c>
      <c r="F12" s="280"/>
      <c r="G12" s="281">
        <f t="shared" si="1"/>
        <v>0</v>
      </c>
    </row>
    <row r="13" spans="1:10" customFormat="1" x14ac:dyDescent="0.2">
      <c r="A13" t="s">
        <v>331</v>
      </c>
      <c r="B13" s="277">
        <v>44170</v>
      </c>
      <c r="C13" s="278" t="s">
        <v>52</v>
      </c>
      <c r="D13" s="279">
        <v>2.2799999999999998</v>
      </c>
      <c r="E13" s="81">
        <f t="shared" si="0"/>
        <v>100708</v>
      </c>
      <c r="F13" s="280">
        <v>1.2E-2</v>
      </c>
      <c r="G13" s="281">
        <f t="shared" si="1"/>
        <v>530.04</v>
      </c>
    </row>
    <row r="14" spans="1:10" customFormat="1" x14ac:dyDescent="0.2">
      <c r="B14" s="277"/>
      <c r="C14" s="278"/>
      <c r="D14" s="279"/>
      <c r="E14" s="81">
        <f t="shared" si="0"/>
        <v>0</v>
      </c>
      <c r="F14" s="280"/>
      <c r="G14" s="281">
        <f t="shared" si="1"/>
        <v>0</v>
      </c>
    </row>
    <row r="15" spans="1:10" customFormat="1" x14ac:dyDescent="0.2">
      <c r="A15" t="s">
        <v>332</v>
      </c>
      <c r="B15" s="277">
        <v>44170</v>
      </c>
      <c r="C15" s="278" t="s">
        <v>52</v>
      </c>
      <c r="D15" s="279">
        <v>0.84</v>
      </c>
      <c r="E15" s="81">
        <f t="shared" si="0"/>
        <v>37103</v>
      </c>
      <c r="F15" s="280">
        <v>2E-3</v>
      </c>
      <c r="G15" s="281">
        <f t="shared" si="1"/>
        <v>88.34</v>
      </c>
    </row>
    <row r="16" spans="1:10" x14ac:dyDescent="0.2">
      <c r="B16" s="46"/>
      <c r="D16" s="48"/>
      <c r="E16" s="46">
        <f t="shared" si="0"/>
        <v>0</v>
      </c>
      <c r="F16" s="48"/>
      <c r="G16" s="285">
        <f t="shared" si="1"/>
        <v>0</v>
      </c>
      <c r="H16" s="48">
        <f t="shared" ref="H16" si="2">D16+F16</f>
        <v>0</v>
      </c>
      <c r="I16" s="46">
        <f t="shared" ref="I16" si="3">SUM(E16,G16)</f>
        <v>0</v>
      </c>
    </row>
    <row r="17" spans="1:10" s="298" customFormat="1" x14ac:dyDescent="0.2">
      <c r="A17" s="298" t="s">
        <v>265</v>
      </c>
      <c r="B17" s="299"/>
      <c r="C17" s="300"/>
      <c r="D17" s="301"/>
      <c r="E17" s="302">
        <f t="shared" si="0"/>
        <v>0</v>
      </c>
      <c r="F17" s="303"/>
      <c r="G17" s="304">
        <f>SUM(G1:G16)</f>
        <v>2296.84</v>
      </c>
      <c r="H17" s="305" t="s">
        <v>241</v>
      </c>
      <c r="I17" s="299"/>
    </row>
    <row r="18" spans="1:10" x14ac:dyDescent="0.2">
      <c r="B18" s="46"/>
      <c r="D18" s="48"/>
      <c r="E18" s="46"/>
      <c r="F18" s="48"/>
      <c r="G18" s="46"/>
      <c r="H18" s="48"/>
      <c r="I18" s="46"/>
    </row>
    <row r="19" spans="1:10" x14ac:dyDescent="0.2">
      <c r="A19" s="40" t="s">
        <v>242</v>
      </c>
      <c r="B19" s="46"/>
      <c r="D19" s="48"/>
      <c r="E19" s="46"/>
      <c r="F19" s="48"/>
      <c r="G19" s="296">
        <f>'Labor Rates'!F22</f>
        <v>89.17</v>
      </c>
      <c r="H19" s="297" t="s">
        <v>254</v>
      </c>
      <c r="I19" s="46"/>
    </row>
    <row r="20" spans="1:10" customFormat="1" ht="12.75" customHeight="1" x14ac:dyDescent="0.2">
      <c r="A20" s="308"/>
      <c r="B20" s="309"/>
      <c r="C20" s="310"/>
      <c r="D20" s="311"/>
      <c r="E20" s="309"/>
      <c r="F20" s="312"/>
      <c r="G20" s="313"/>
      <c r="H20" s="314"/>
      <c r="I20" s="308"/>
      <c r="J20" s="286"/>
    </row>
    <row r="21" spans="1:10" s="229" customFormat="1" ht="12.75" customHeight="1" x14ac:dyDescent="0.2">
      <c r="A21" s="229" t="s">
        <v>334</v>
      </c>
      <c r="B21" s="315"/>
      <c r="C21" s="316"/>
      <c r="D21" s="317"/>
      <c r="E21" s="318">
        <f>SUM(E1:E20)</f>
        <v>586137</v>
      </c>
      <c r="F21" s="318"/>
      <c r="G21" s="318">
        <f>G17*G19</f>
        <v>204809</v>
      </c>
      <c r="H21" s="318"/>
      <c r="I21" s="318">
        <f>SUM(E21:G21)</f>
        <v>790946</v>
      </c>
    </row>
    <row r="22" spans="1:10" x14ac:dyDescent="0.2">
      <c r="B22" s="46"/>
      <c r="D22" s="48"/>
      <c r="E22" s="46">
        <f t="shared" ref="E22:E66" si="4">B22*D22</f>
        <v>0</v>
      </c>
      <c r="F22" s="48"/>
      <c r="G22" s="46">
        <f t="shared" ref="G22:G66" si="5">B22*F22</f>
        <v>0</v>
      </c>
      <c r="H22" s="48">
        <f t="shared" ref="H22:H66" si="6">D22+F22</f>
        <v>0</v>
      </c>
      <c r="I22" s="46">
        <f t="shared" ref="I22:I66" si="7">SUM(E22,G22)</f>
        <v>0</v>
      </c>
    </row>
    <row r="23" spans="1:10" x14ac:dyDescent="0.2">
      <c r="A23" s="1" t="s">
        <v>335</v>
      </c>
      <c r="B23" s="46"/>
      <c r="D23" s="48"/>
      <c r="E23" s="46">
        <f t="shared" si="4"/>
        <v>0</v>
      </c>
      <c r="F23" s="48"/>
      <c r="G23" s="46">
        <f t="shared" si="5"/>
        <v>0</v>
      </c>
      <c r="H23" s="48">
        <f t="shared" si="6"/>
        <v>0</v>
      </c>
      <c r="I23" s="46">
        <f t="shared" si="7"/>
        <v>0</v>
      </c>
    </row>
    <row r="24" spans="1:10" x14ac:dyDescent="0.2">
      <c r="B24" s="46"/>
      <c r="D24" s="48"/>
      <c r="E24" s="46">
        <f t="shared" si="4"/>
        <v>0</v>
      </c>
      <c r="F24" s="48"/>
      <c r="G24" s="46">
        <f t="shared" si="5"/>
        <v>0</v>
      </c>
      <c r="H24" s="48">
        <f t="shared" si="6"/>
        <v>0</v>
      </c>
      <c r="I24" s="46">
        <f t="shared" si="7"/>
        <v>0</v>
      </c>
    </row>
    <row r="25" spans="1:10" customFormat="1" x14ac:dyDescent="0.2">
      <c r="A25" t="s">
        <v>336</v>
      </c>
      <c r="B25" s="277">
        <v>44170</v>
      </c>
      <c r="C25" s="278" t="s">
        <v>52</v>
      </c>
      <c r="D25" s="279">
        <v>12.78</v>
      </c>
      <c r="E25" s="81">
        <f t="shared" si="4"/>
        <v>564493</v>
      </c>
      <c r="F25" s="280">
        <v>0.125</v>
      </c>
      <c r="G25" s="281">
        <f t="shared" si="5"/>
        <v>5521.25</v>
      </c>
    </row>
    <row r="26" spans="1:10" customFormat="1" x14ac:dyDescent="0.2">
      <c r="B26" s="277"/>
      <c r="C26" s="278"/>
      <c r="D26" s="279"/>
      <c r="E26" s="81">
        <f t="shared" si="4"/>
        <v>0</v>
      </c>
      <c r="F26" s="280"/>
      <c r="G26" s="281">
        <f t="shared" si="5"/>
        <v>0</v>
      </c>
    </row>
    <row r="27" spans="1:10" customFormat="1" x14ac:dyDescent="0.2">
      <c r="A27" t="s">
        <v>337</v>
      </c>
      <c r="B27" s="277">
        <v>6000</v>
      </c>
      <c r="C27" s="278" t="s">
        <v>52</v>
      </c>
      <c r="D27" s="279">
        <v>1.2</v>
      </c>
      <c r="E27" s="81">
        <f t="shared" si="4"/>
        <v>7200</v>
      </c>
      <c r="F27" s="280">
        <v>0.01</v>
      </c>
      <c r="G27" s="281">
        <f t="shared" si="5"/>
        <v>60</v>
      </c>
    </row>
    <row r="28" spans="1:10" customFormat="1" x14ac:dyDescent="0.2">
      <c r="B28" s="277"/>
      <c r="C28" s="278"/>
      <c r="D28" s="279"/>
      <c r="E28" s="81">
        <f t="shared" si="4"/>
        <v>0</v>
      </c>
      <c r="F28" s="280"/>
      <c r="G28" s="281">
        <f t="shared" si="5"/>
        <v>0</v>
      </c>
    </row>
    <row r="29" spans="1:10" customFormat="1" x14ac:dyDescent="0.2">
      <c r="A29" t="s">
        <v>338</v>
      </c>
      <c r="B29" s="277">
        <v>450</v>
      </c>
      <c r="C29" s="278" t="s">
        <v>236</v>
      </c>
      <c r="D29" s="279">
        <v>8.8000000000000007</v>
      </c>
      <c r="E29" s="81">
        <f t="shared" si="4"/>
        <v>3960</v>
      </c>
      <c r="F29" s="280">
        <v>4.2000000000000003E-2</v>
      </c>
      <c r="G29" s="281">
        <f t="shared" si="5"/>
        <v>18.899999999999999</v>
      </c>
    </row>
    <row r="30" spans="1:10" customFormat="1" x14ac:dyDescent="0.2">
      <c r="B30" s="277"/>
      <c r="C30" s="278"/>
      <c r="D30" s="279"/>
      <c r="E30" s="81">
        <f t="shared" si="4"/>
        <v>0</v>
      </c>
      <c r="F30" s="280"/>
      <c r="G30" s="281">
        <f t="shared" si="5"/>
        <v>0</v>
      </c>
    </row>
    <row r="31" spans="1:10" customFormat="1" x14ac:dyDescent="0.2">
      <c r="A31" t="s">
        <v>339</v>
      </c>
      <c r="B31" s="277">
        <v>1600</v>
      </c>
      <c r="C31" s="278" t="s">
        <v>236</v>
      </c>
      <c r="D31" s="279">
        <v>7.59</v>
      </c>
      <c r="E31" s="81">
        <f t="shared" si="4"/>
        <v>12144</v>
      </c>
      <c r="F31" s="280">
        <v>4.2000000000000003E-2</v>
      </c>
      <c r="G31" s="281">
        <f t="shared" si="5"/>
        <v>67.2</v>
      </c>
    </row>
    <row r="32" spans="1:10" customFormat="1" x14ac:dyDescent="0.2">
      <c r="B32" s="277"/>
      <c r="C32" s="278"/>
      <c r="D32" s="279"/>
      <c r="E32" s="81">
        <f t="shared" si="4"/>
        <v>0</v>
      </c>
      <c r="F32" s="280"/>
      <c r="G32" s="281">
        <f t="shared" si="5"/>
        <v>0</v>
      </c>
    </row>
    <row r="33" spans="1:10" customFormat="1" x14ac:dyDescent="0.2">
      <c r="A33" t="s">
        <v>340</v>
      </c>
      <c r="B33" s="277">
        <v>1450</v>
      </c>
      <c r="C33" s="278" t="s">
        <v>236</v>
      </c>
      <c r="D33" s="279">
        <v>11.7</v>
      </c>
      <c r="E33" s="81">
        <f t="shared" si="4"/>
        <v>16965</v>
      </c>
      <c r="F33" s="280">
        <v>0.12</v>
      </c>
      <c r="G33" s="281">
        <f t="shared" si="5"/>
        <v>174</v>
      </c>
    </row>
    <row r="34" spans="1:10" x14ac:dyDescent="0.2">
      <c r="B34" s="46"/>
      <c r="D34" s="48"/>
      <c r="E34" s="46">
        <f t="shared" si="4"/>
        <v>0</v>
      </c>
      <c r="F34" s="48"/>
      <c r="G34" s="285">
        <f t="shared" si="5"/>
        <v>0</v>
      </c>
      <c r="H34" s="48">
        <f t="shared" ref="H34" si="8">D34+F34</f>
        <v>0</v>
      </c>
      <c r="I34" s="46">
        <f t="shared" ref="I34" si="9">SUM(E34,G34)</f>
        <v>0</v>
      </c>
    </row>
    <row r="35" spans="1:10" s="298" customFormat="1" x14ac:dyDescent="0.2">
      <c r="A35" s="298" t="s">
        <v>265</v>
      </c>
      <c r="B35" s="299"/>
      <c r="C35" s="300"/>
      <c r="D35" s="301"/>
      <c r="E35" s="302">
        <f t="shared" si="4"/>
        <v>0</v>
      </c>
      <c r="F35" s="303"/>
      <c r="G35" s="304">
        <f>SUM(G23:G34)</f>
        <v>5841.35</v>
      </c>
      <c r="H35" s="305" t="s">
        <v>241</v>
      </c>
      <c r="I35" s="299"/>
    </row>
    <row r="36" spans="1:10" s="298" customFormat="1" x14ac:dyDescent="0.2">
      <c r="B36" s="299"/>
      <c r="C36" s="300"/>
      <c r="D36" s="301"/>
      <c r="E36" s="302"/>
      <c r="F36" s="303"/>
      <c r="G36" s="304"/>
      <c r="H36" s="305"/>
      <c r="I36" s="299"/>
    </row>
    <row r="37" spans="1:10" x14ac:dyDescent="0.2">
      <c r="B37" s="46"/>
      <c r="D37" s="48"/>
      <c r="E37" s="46"/>
      <c r="F37" s="48"/>
      <c r="G37" s="46"/>
      <c r="H37" s="48"/>
      <c r="I37" s="46"/>
    </row>
    <row r="38" spans="1:10" x14ac:dyDescent="0.2">
      <c r="A38" s="40" t="s">
        <v>242</v>
      </c>
      <c r="B38" s="46"/>
      <c r="D38" s="48"/>
      <c r="E38" s="46"/>
      <c r="F38" s="48"/>
      <c r="G38" s="296">
        <f>'Labor Rates'!F46</f>
        <v>86.33</v>
      </c>
      <c r="H38" s="297" t="s">
        <v>254</v>
      </c>
      <c r="I38" s="46"/>
    </row>
    <row r="39" spans="1:10" customFormat="1" ht="12.75" customHeight="1" x14ac:dyDescent="0.2">
      <c r="A39" s="308"/>
      <c r="B39" s="309"/>
      <c r="C39" s="310"/>
      <c r="D39" s="311"/>
      <c r="E39" s="309"/>
      <c r="F39" s="312"/>
      <c r="G39" s="313"/>
      <c r="H39" s="314"/>
      <c r="I39" s="308"/>
      <c r="J39" s="286"/>
    </row>
    <row r="40" spans="1:10" s="229" customFormat="1" ht="12.75" customHeight="1" x14ac:dyDescent="0.2">
      <c r="A40" s="229" t="s">
        <v>341</v>
      </c>
      <c r="B40" s="315"/>
      <c r="C40" s="316"/>
      <c r="D40" s="317"/>
      <c r="E40" s="318">
        <f>SUM(E23:E39)</f>
        <v>604762</v>
      </c>
      <c r="F40" s="318"/>
      <c r="G40" s="318">
        <f>G35*G38</f>
        <v>504284</v>
      </c>
      <c r="H40" s="318"/>
      <c r="I40" s="318">
        <f>SUM(E40:G40)</f>
        <v>1109046</v>
      </c>
    </row>
    <row r="41" spans="1:10" x14ac:dyDescent="0.2">
      <c r="B41" s="46"/>
      <c r="D41" s="48"/>
      <c r="E41" s="46">
        <f t="shared" si="4"/>
        <v>0</v>
      </c>
      <c r="F41" s="48"/>
      <c r="G41" s="46">
        <f t="shared" si="5"/>
        <v>0</v>
      </c>
      <c r="H41" s="48">
        <f t="shared" si="6"/>
        <v>0</v>
      </c>
      <c r="I41" s="46">
        <f t="shared" si="7"/>
        <v>0</v>
      </c>
    </row>
    <row r="42" spans="1:10" customFormat="1" ht="12.75" customHeight="1" x14ac:dyDescent="0.2">
      <c r="A42" s="308" t="s">
        <v>290</v>
      </c>
      <c r="B42" s="309"/>
      <c r="C42" s="310"/>
      <c r="D42" s="311"/>
      <c r="E42" s="309"/>
      <c r="F42" s="312"/>
      <c r="G42" s="319"/>
      <c r="H42" s="308"/>
      <c r="I42" s="308"/>
    </row>
    <row r="43" spans="1:10" customFormat="1" ht="12.75" customHeight="1" x14ac:dyDescent="0.2">
      <c r="A43" s="308" t="s">
        <v>291</v>
      </c>
      <c r="B43" s="289">
        <v>0.2</v>
      </c>
      <c r="C43" s="310"/>
      <c r="D43" s="311"/>
      <c r="E43" s="320">
        <f>E40*B43</f>
        <v>120952</v>
      </c>
      <c r="F43" s="312"/>
      <c r="G43" s="320">
        <f>G40*B43</f>
        <v>100857</v>
      </c>
      <c r="H43" s="308"/>
      <c r="I43" s="320">
        <f>SUM(E43:G43)</f>
        <v>221809</v>
      </c>
    </row>
    <row r="44" spans="1:10" customFormat="1" x14ac:dyDescent="0.2">
      <c r="B44" s="289"/>
      <c r="C44" s="278"/>
      <c r="D44" s="242"/>
      <c r="E44" s="228"/>
      <c r="F44" s="283"/>
      <c r="G44" s="228"/>
      <c r="I44" s="228"/>
    </row>
    <row r="45" spans="1:10" customFormat="1" x14ac:dyDescent="0.2">
      <c r="A45" s="229" t="s">
        <v>342</v>
      </c>
      <c r="B45" s="315"/>
      <c r="C45" s="321"/>
      <c r="D45" s="317"/>
      <c r="E45" s="318">
        <f>SUM(E40:E44)</f>
        <v>725714</v>
      </c>
      <c r="F45" s="318"/>
      <c r="G45" s="318">
        <f>SUM(G40:G44)</f>
        <v>605141</v>
      </c>
      <c r="H45" s="318"/>
      <c r="I45" s="318">
        <f>SUM(I40:I44)</f>
        <v>1330855</v>
      </c>
    </row>
    <row r="46" spans="1:10" x14ac:dyDescent="0.2">
      <c r="B46" s="46"/>
      <c r="D46" s="48"/>
      <c r="E46" s="46">
        <f t="shared" si="4"/>
        <v>0</v>
      </c>
      <c r="F46" s="48"/>
      <c r="G46" s="46">
        <f t="shared" si="5"/>
        <v>0</v>
      </c>
      <c r="H46" s="48">
        <f t="shared" si="6"/>
        <v>0</v>
      </c>
      <c r="I46" s="46">
        <f t="shared" si="7"/>
        <v>0</v>
      </c>
    </row>
    <row r="47" spans="1:10" x14ac:dyDescent="0.2">
      <c r="B47" s="46"/>
      <c r="D47" s="48"/>
      <c r="E47" s="46"/>
      <c r="F47" s="48"/>
      <c r="G47" s="46"/>
      <c r="H47" s="48"/>
      <c r="I47" s="46"/>
    </row>
    <row r="48" spans="1:10" x14ac:dyDescent="0.2">
      <c r="B48" s="46"/>
      <c r="D48" s="48"/>
      <c r="E48" s="46"/>
      <c r="F48" s="48"/>
      <c r="G48" s="46"/>
      <c r="H48" s="48"/>
      <c r="I48" s="46"/>
    </row>
    <row r="49" spans="2:9" x14ac:dyDescent="0.2">
      <c r="B49" s="46"/>
      <c r="D49" s="48"/>
      <c r="E49" s="46"/>
      <c r="F49" s="48"/>
      <c r="G49" s="46"/>
      <c r="H49" s="48"/>
      <c r="I49" s="46"/>
    </row>
    <row r="50" spans="2:9" x14ac:dyDescent="0.2">
      <c r="B50" s="46"/>
      <c r="D50" s="48"/>
      <c r="E50" s="46"/>
      <c r="F50" s="48"/>
      <c r="G50" s="46"/>
      <c r="H50" s="48"/>
      <c r="I50" s="46"/>
    </row>
    <row r="51" spans="2:9" x14ac:dyDescent="0.2">
      <c r="B51" s="46"/>
      <c r="D51" s="48"/>
      <c r="E51" s="46"/>
      <c r="F51" s="48"/>
      <c r="G51" s="46"/>
      <c r="H51" s="48"/>
      <c r="I51" s="46"/>
    </row>
    <row r="52" spans="2:9" x14ac:dyDescent="0.2">
      <c r="B52" s="46"/>
      <c r="D52" s="48"/>
      <c r="E52" s="46"/>
      <c r="F52" s="48"/>
      <c r="G52" s="46"/>
      <c r="H52" s="48"/>
      <c r="I52" s="46"/>
    </row>
    <row r="53" spans="2:9" x14ac:dyDescent="0.2">
      <c r="B53" s="46"/>
      <c r="D53" s="48"/>
      <c r="E53" s="46"/>
      <c r="F53" s="48"/>
      <c r="G53" s="46"/>
      <c r="H53" s="48"/>
      <c r="I53" s="46"/>
    </row>
    <row r="54" spans="2:9" x14ac:dyDescent="0.2">
      <c r="B54" s="46"/>
      <c r="D54" s="48"/>
      <c r="E54" s="46"/>
      <c r="F54" s="48"/>
      <c r="G54" s="46"/>
      <c r="H54" s="48"/>
      <c r="I54" s="46"/>
    </row>
    <row r="55" spans="2:9" x14ac:dyDescent="0.2">
      <c r="B55" s="46"/>
      <c r="D55" s="48"/>
      <c r="E55" s="46"/>
      <c r="F55" s="48"/>
      <c r="G55" s="46"/>
      <c r="H55" s="48"/>
      <c r="I55" s="46"/>
    </row>
    <row r="56" spans="2:9" x14ac:dyDescent="0.2">
      <c r="B56" s="46"/>
      <c r="D56" s="48"/>
      <c r="E56" s="46"/>
      <c r="F56" s="48"/>
      <c r="G56" s="46"/>
      <c r="H56" s="48"/>
      <c r="I56" s="46"/>
    </row>
    <row r="57" spans="2:9" x14ac:dyDescent="0.2">
      <c r="B57" s="46"/>
      <c r="D57" s="48"/>
      <c r="E57" s="46"/>
      <c r="F57" s="48"/>
      <c r="G57" s="46"/>
      <c r="H57" s="48"/>
      <c r="I57" s="46"/>
    </row>
    <row r="58" spans="2:9" x14ac:dyDescent="0.2">
      <c r="B58" s="46"/>
      <c r="D58" s="48"/>
      <c r="E58" s="46"/>
      <c r="F58" s="48"/>
      <c r="G58" s="46"/>
      <c r="H58" s="48"/>
      <c r="I58" s="46"/>
    </row>
    <row r="59" spans="2:9" x14ac:dyDescent="0.2">
      <c r="B59" s="46"/>
      <c r="D59" s="48"/>
      <c r="E59" s="46"/>
      <c r="F59" s="48"/>
      <c r="G59" s="46"/>
      <c r="H59" s="48"/>
      <c r="I59" s="46"/>
    </row>
    <row r="60" spans="2:9" x14ac:dyDescent="0.2">
      <c r="B60" s="46"/>
      <c r="D60" s="48"/>
      <c r="E60" s="46"/>
      <c r="F60" s="48"/>
      <c r="G60" s="46"/>
      <c r="H60" s="48"/>
      <c r="I60" s="46"/>
    </row>
    <row r="61" spans="2:9" x14ac:dyDescent="0.2">
      <c r="B61" s="46"/>
      <c r="D61" s="48"/>
      <c r="E61" s="46"/>
      <c r="F61" s="48"/>
      <c r="G61" s="46"/>
      <c r="H61" s="48"/>
      <c r="I61" s="46"/>
    </row>
    <row r="62" spans="2:9" x14ac:dyDescent="0.2">
      <c r="B62" s="46"/>
      <c r="D62" s="48"/>
      <c r="E62" s="46"/>
      <c r="F62" s="48"/>
      <c r="G62" s="46"/>
      <c r="H62" s="48"/>
      <c r="I62" s="46"/>
    </row>
    <row r="63" spans="2:9" x14ac:dyDescent="0.2">
      <c r="B63" s="46"/>
      <c r="D63" s="48"/>
      <c r="E63" s="46"/>
      <c r="F63" s="48"/>
      <c r="G63" s="46"/>
      <c r="H63" s="48"/>
      <c r="I63" s="46"/>
    </row>
    <row r="64" spans="2:9" x14ac:dyDescent="0.2">
      <c r="B64" s="46"/>
      <c r="D64" s="48"/>
      <c r="E64" s="46"/>
      <c r="F64" s="48"/>
      <c r="G64" s="46"/>
      <c r="H64" s="48"/>
      <c r="I64" s="46"/>
    </row>
    <row r="65" spans="1:10" x14ac:dyDescent="0.2">
      <c r="B65" s="46"/>
      <c r="D65" s="48"/>
      <c r="E65" s="46"/>
      <c r="F65" s="48"/>
      <c r="G65" s="46"/>
      <c r="H65" s="48"/>
      <c r="I65" s="46"/>
    </row>
    <row r="66" spans="1:10" x14ac:dyDescent="0.2">
      <c r="B66" s="46"/>
      <c r="D66" s="48"/>
      <c r="E66" s="46">
        <f t="shared" si="4"/>
        <v>0</v>
      </c>
      <c r="F66" s="48"/>
      <c r="G66" s="46">
        <f t="shared" si="5"/>
        <v>0</v>
      </c>
      <c r="H66" s="48">
        <f t="shared" si="6"/>
        <v>0</v>
      </c>
      <c r="I66" s="46">
        <f t="shared" si="7"/>
        <v>0</v>
      </c>
    </row>
    <row r="67" spans="1:10" ht="13.5" thickBot="1" x14ac:dyDescent="0.25">
      <c r="A67" s="23" t="s">
        <v>7</v>
      </c>
      <c r="B67" s="50">
        <v>44170</v>
      </c>
      <c r="C67" s="24" t="s">
        <v>131</v>
      </c>
      <c r="D67" s="51"/>
      <c r="E67" s="47">
        <f>E45+E21</f>
        <v>1311851</v>
      </c>
      <c r="F67" s="51"/>
      <c r="G67" s="47">
        <f>G45+G21</f>
        <v>809950</v>
      </c>
      <c r="H67" s="51"/>
      <c r="I67" s="47">
        <f>I45+I21</f>
        <v>2121801</v>
      </c>
      <c r="J67" s="80"/>
    </row>
    <row r="68" spans="1:10" ht="13.5" thickTop="1" x14ac:dyDescent="0.2"/>
  </sheetData>
  <phoneticPr fontId="0" type="noConversion"/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B8AF0-82FA-4EF6-B901-6CBB86A3A2B4}">
  <dimension ref="A1:J37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37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70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x14ac:dyDescent="0.2">
      <c r="B7" s="46"/>
      <c r="D7" s="48"/>
      <c r="E7" s="46">
        <f t="shared" ref="E7:E35" si="0">B7*D7</f>
        <v>0</v>
      </c>
      <c r="F7" s="48"/>
      <c r="G7" s="46">
        <f t="shared" ref="G7:G35" si="1">B7*F7</f>
        <v>0</v>
      </c>
      <c r="H7" s="48">
        <f t="shared" ref="H7:H35" si="2">D7+F7</f>
        <v>0</v>
      </c>
      <c r="I7" s="46">
        <f t="shared" ref="I7:I35" si="3">SUM(E7,G7)</f>
        <v>0</v>
      </c>
    </row>
    <row r="8" spans="1:10" x14ac:dyDescent="0.2">
      <c r="B8" s="46"/>
      <c r="D8" s="48"/>
      <c r="E8" s="46">
        <f t="shared" si="0"/>
        <v>0</v>
      </c>
      <c r="F8" s="48"/>
      <c r="G8" s="46">
        <f t="shared" si="1"/>
        <v>0</v>
      </c>
      <c r="H8" s="48">
        <f t="shared" si="2"/>
        <v>0</v>
      </c>
      <c r="I8" s="46">
        <f t="shared" si="3"/>
        <v>0</v>
      </c>
    </row>
    <row r="9" spans="1:10" x14ac:dyDescent="0.2">
      <c r="B9" s="46"/>
      <c r="D9" s="48"/>
      <c r="E9" s="46">
        <f t="shared" si="0"/>
        <v>0</v>
      </c>
      <c r="F9" s="48"/>
      <c r="G9" s="46">
        <f t="shared" si="1"/>
        <v>0</v>
      </c>
      <c r="H9" s="48">
        <f t="shared" si="2"/>
        <v>0</v>
      </c>
      <c r="I9" s="46">
        <f t="shared" si="3"/>
        <v>0</v>
      </c>
    </row>
    <row r="10" spans="1:10" x14ac:dyDescent="0.2">
      <c r="B10" s="46"/>
      <c r="D10" s="48"/>
      <c r="E10" s="46">
        <f t="shared" si="0"/>
        <v>0</v>
      </c>
      <c r="F10" s="48"/>
      <c r="G10" s="46">
        <f t="shared" si="1"/>
        <v>0</v>
      </c>
      <c r="H10" s="48">
        <f t="shared" si="2"/>
        <v>0</v>
      </c>
      <c r="I10" s="46">
        <f t="shared" si="3"/>
        <v>0</v>
      </c>
    </row>
    <row r="11" spans="1:10" x14ac:dyDescent="0.2">
      <c r="B11" s="46"/>
      <c r="D11" s="48"/>
      <c r="E11" s="46">
        <f t="shared" si="0"/>
        <v>0</v>
      </c>
      <c r="F11" s="48"/>
      <c r="G11" s="46">
        <f t="shared" si="1"/>
        <v>0</v>
      </c>
      <c r="H11" s="48">
        <f t="shared" si="2"/>
        <v>0</v>
      </c>
      <c r="I11" s="46">
        <f t="shared" si="3"/>
        <v>0</v>
      </c>
    </row>
    <row r="12" spans="1:10" x14ac:dyDescent="0.2">
      <c r="B12" s="46"/>
      <c r="D12" s="48"/>
      <c r="E12" s="46">
        <f t="shared" si="0"/>
        <v>0</v>
      </c>
      <c r="F12" s="48"/>
      <c r="G12" s="46">
        <f t="shared" si="1"/>
        <v>0</v>
      </c>
      <c r="H12" s="48">
        <f t="shared" si="2"/>
        <v>0</v>
      </c>
      <c r="I12" s="46">
        <f t="shared" si="3"/>
        <v>0</v>
      </c>
    </row>
    <row r="13" spans="1:10" x14ac:dyDescent="0.2">
      <c r="B13" s="46"/>
      <c r="D13" s="48"/>
      <c r="E13" s="46">
        <f t="shared" si="0"/>
        <v>0</v>
      </c>
      <c r="F13" s="48"/>
      <c r="G13" s="46">
        <f t="shared" si="1"/>
        <v>0</v>
      </c>
      <c r="H13" s="48">
        <f t="shared" si="2"/>
        <v>0</v>
      </c>
      <c r="I13" s="46">
        <f t="shared" si="3"/>
        <v>0</v>
      </c>
    </row>
    <row r="14" spans="1:10" x14ac:dyDescent="0.2">
      <c r="B14" s="46"/>
      <c r="D14" s="48"/>
      <c r="E14" s="46">
        <f t="shared" si="0"/>
        <v>0</v>
      </c>
      <c r="F14" s="48"/>
      <c r="G14" s="46">
        <f t="shared" si="1"/>
        <v>0</v>
      </c>
      <c r="H14" s="48">
        <f t="shared" si="2"/>
        <v>0</v>
      </c>
      <c r="I14" s="46">
        <f t="shared" si="3"/>
        <v>0</v>
      </c>
    </row>
    <row r="15" spans="1:10" x14ac:dyDescent="0.2">
      <c r="B15" s="46"/>
      <c r="D15" s="48"/>
      <c r="E15" s="46">
        <f t="shared" si="0"/>
        <v>0</v>
      </c>
      <c r="F15" s="48"/>
      <c r="G15" s="46">
        <f t="shared" si="1"/>
        <v>0</v>
      </c>
      <c r="H15" s="48">
        <f t="shared" si="2"/>
        <v>0</v>
      </c>
      <c r="I15" s="46">
        <f t="shared" si="3"/>
        <v>0</v>
      </c>
    </row>
    <row r="16" spans="1:10" x14ac:dyDescent="0.2">
      <c r="B16" s="46"/>
      <c r="D16" s="48"/>
      <c r="E16" s="46">
        <f t="shared" si="0"/>
        <v>0</v>
      </c>
      <c r="F16" s="48"/>
      <c r="G16" s="46">
        <f t="shared" si="1"/>
        <v>0</v>
      </c>
      <c r="H16" s="48">
        <f t="shared" si="2"/>
        <v>0</v>
      </c>
      <c r="I16" s="46">
        <f t="shared" si="3"/>
        <v>0</v>
      </c>
    </row>
    <row r="17" spans="1:10" x14ac:dyDescent="0.2">
      <c r="B17" s="46"/>
      <c r="D17" s="48"/>
      <c r="E17" s="46">
        <f t="shared" si="0"/>
        <v>0</v>
      </c>
      <c r="F17" s="48"/>
      <c r="G17" s="46">
        <f t="shared" si="1"/>
        <v>0</v>
      </c>
      <c r="H17" s="48">
        <f t="shared" si="2"/>
        <v>0</v>
      </c>
      <c r="I17" s="46">
        <f t="shared" si="3"/>
        <v>0</v>
      </c>
    </row>
    <row r="18" spans="1:10" x14ac:dyDescent="0.2">
      <c r="B18" s="46"/>
      <c r="D18" s="48"/>
      <c r="E18" s="46">
        <f t="shared" si="0"/>
        <v>0</v>
      </c>
      <c r="F18" s="48"/>
      <c r="G18" s="46">
        <f t="shared" si="1"/>
        <v>0</v>
      </c>
      <c r="H18" s="48">
        <f t="shared" si="2"/>
        <v>0</v>
      </c>
      <c r="I18" s="46">
        <f t="shared" si="3"/>
        <v>0</v>
      </c>
    </row>
    <row r="19" spans="1:10" x14ac:dyDescent="0.2">
      <c r="B19" s="46"/>
      <c r="D19" s="48"/>
      <c r="E19" s="46">
        <f t="shared" si="0"/>
        <v>0</v>
      </c>
      <c r="F19" s="48"/>
      <c r="G19" s="46">
        <f t="shared" si="1"/>
        <v>0</v>
      </c>
      <c r="H19" s="48">
        <f t="shared" si="2"/>
        <v>0</v>
      </c>
      <c r="I19" s="46">
        <f t="shared" si="3"/>
        <v>0</v>
      </c>
    </row>
    <row r="20" spans="1:10" x14ac:dyDescent="0.2">
      <c r="B20" s="46"/>
      <c r="D20" s="48"/>
      <c r="E20" s="46">
        <f t="shared" si="0"/>
        <v>0</v>
      </c>
      <c r="F20" s="48"/>
      <c r="G20" s="46">
        <f t="shared" si="1"/>
        <v>0</v>
      </c>
      <c r="H20" s="48">
        <f t="shared" si="2"/>
        <v>0</v>
      </c>
      <c r="I20" s="46">
        <f t="shared" si="3"/>
        <v>0</v>
      </c>
    </row>
    <row r="21" spans="1:10" x14ac:dyDescent="0.2">
      <c r="B21" s="46"/>
      <c r="D21" s="48"/>
      <c r="E21" s="46">
        <f t="shared" si="0"/>
        <v>0</v>
      </c>
      <c r="F21" s="48"/>
      <c r="G21" s="46">
        <f t="shared" si="1"/>
        <v>0</v>
      </c>
      <c r="H21" s="48">
        <f t="shared" si="2"/>
        <v>0</v>
      </c>
      <c r="I21" s="46">
        <f t="shared" si="3"/>
        <v>0</v>
      </c>
    </row>
    <row r="22" spans="1:10" x14ac:dyDescent="0.2">
      <c r="B22" s="46"/>
      <c r="D22" s="48"/>
      <c r="E22" s="46">
        <f t="shared" si="0"/>
        <v>0</v>
      </c>
      <c r="F22" s="48"/>
      <c r="G22" s="46">
        <f t="shared" si="1"/>
        <v>0</v>
      </c>
      <c r="H22" s="48">
        <f t="shared" si="2"/>
        <v>0</v>
      </c>
      <c r="I22" s="46">
        <f t="shared" si="3"/>
        <v>0</v>
      </c>
    </row>
    <row r="23" spans="1:10" x14ac:dyDescent="0.2">
      <c r="B23" s="46"/>
      <c r="D23" s="48"/>
      <c r="E23" s="46">
        <f t="shared" si="0"/>
        <v>0</v>
      </c>
      <c r="F23" s="48"/>
      <c r="G23" s="46">
        <f t="shared" si="1"/>
        <v>0</v>
      </c>
      <c r="H23" s="48">
        <f t="shared" si="2"/>
        <v>0</v>
      </c>
      <c r="I23" s="46">
        <f t="shared" si="3"/>
        <v>0</v>
      </c>
    </row>
    <row r="24" spans="1:10" x14ac:dyDescent="0.2">
      <c r="B24" s="46"/>
      <c r="D24" s="48"/>
      <c r="E24" s="46">
        <f t="shared" si="0"/>
        <v>0</v>
      </c>
      <c r="F24" s="48"/>
      <c r="G24" s="46">
        <f t="shared" si="1"/>
        <v>0</v>
      </c>
      <c r="H24" s="48">
        <f t="shared" si="2"/>
        <v>0</v>
      </c>
      <c r="I24" s="46">
        <f t="shared" si="3"/>
        <v>0</v>
      </c>
    </row>
    <row r="25" spans="1:10" x14ac:dyDescent="0.2">
      <c r="B25" s="46"/>
      <c r="D25" s="48"/>
      <c r="E25" s="46">
        <f t="shared" si="0"/>
        <v>0</v>
      </c>
      <c r="F25" s="48"/>
      <c r="G25" s="46">
        <f t="shared" si="1"/>
        <v>0</v>
      </c>
      <c r="H25" s="48">
        <f t="shared" si="2"/>
        <v>0</v>
      </c>
      <c r="I25" s="46">
        <f t="shared" si="3"/>
        <v>0</v>
      </c>
    </row>
    <row r="26" spans="1:10" x14ac:dyDescent="0.2">
      <c r="B26" s="46"/>
      <c r="D26" s="48"/>
      <c r="E26" s="46">
        <f>B26*D26</f>
        <v>0</v>
      </c>
      <c r="F26" s="48"/>
      <c r="G26" s="46">
        <f>B26*F26</f>
        <v>0</v>
      </c>
      <c r="H26" s="48">
        <f>D26+F26</f>
        <v>0</v>
      </c>
      <c r="I26" s="46">
        <f>SUM(E26,G26)</f>
        <v>0</v>
      </c>
    </row>
    <row r="27" spans="1:10" s="84" customFormat="1" x14ac:dyDescent="0.2">
      <c r="A27" s="84" t="s">
        <v>1</v>
      </c>
      <c r="B27" s="85"/>
      <c r="C27" s="86"/>
      <c r="D27" s="87"/>
      <c r="E27" s="88">
        <f>SUM(E1:E26)</f>
        <v>0</v>
      </c>
      <c r="F27" s="89"/>
      <c r="G27" s="88">
        <f>SUM(G1:G26)</f>
        <v>0</v>
      </c>
      <c r="H27" s="89"/>
      <c r="I27" s="88">
        <f>SUM(I1:I26)</f>
        <v>0</v>
      </c>
      <c r="J27" s="91"/>
    </row>
    <row r="28" spans="1:10" x14ac:dyDescent="0.2">
      <c r="B28" s="46"/>
      <c r="D28" s="48"/>
      <c r="E28" s="46"/>
      <c r="F28" s="48"/>
      <c r="G28" s="46"/>
      <c r="H28" s="48"/>
      <c r="I28" s="46"/>
    </row>
    <row r="29" spans="1:10" x14ac:dyDescent="0.2">
      <c r="A29" s="40" t="s">
        <v>47</v>
      </c>
      <c r="B29" s="49">
        <f>'Notes-GFA'!$C$14</f>
        <v>0</v>
      </c>
      <c r="D29" s="48"/>
      <c r="E29" s="46"/>
      <c r="F29" s="48"/>
      <c r="G29" s="46">
        <f>G27*B29</f>
        <v>0</v>
      </c>
      <c r="H29" s="48"/>
      <c r="I29" s="46">
        <f>G29</f>
        <v>0</v>
      </c>
    </row>
    <row r="30" spans="1:10" x14ac:dyDescent="0.2">
      <c r="B30" s="46"/>
      <c r="D30" s="48"/>
      <c r="E30" s="46">
        <f t="shared" si="0"/>
        <v>0</v>
      </c>
      <c r="F30" s="48"/>
      <c r="G30" s="46">
        <f t="shared" si="1"/>
        <v>0</v>
      </c>
      <c r="H30" s="48">
        <f t="shared" si="2"/>
        <v>0</v>
      </c>
      <c r="I30" s="46">
        <f t="shared" si="3"/>
        <v>0</v>
      </c>
    </row>
    <row r="31" spans="1:10" x14ac:dyDescent="0.2">
      <c r="B31" s="46"/>
      <c r="D31" s="48"/>
      <c r="E31" s="46">
        <f t="shared" si="0"/>
        <v>0</v>
      </c>
      <c r="F31" s="48"/>
      <c r="G31" s="46">
        <f t="shared" si="1"/>
        <v>0</v>
      </c>
      <c r="H31" s="48">
        <f t="shared" si="2"/>
        <v>0</v>
      </c>
      <c r="I31" s="46">
        <f t="shared" si="3"/>
        <v>0</v>
      </c>
    </row>
    <row r="32" spans="1:10" x14ac:dyDescent="0.2">
      <c r="B32" s="46"/>
      <c r="D32" s="48"/>
      <c r="E32" s="46">
        <f t="shared" si="0"/>
        <v>0</v>
      </c>
      <c r="F32" s="48"/>
      <c r="G32" s="46">
        <f t="shared" si="1"/>
        <v>0</v>
      </c>
      <c r="H32" s="48">
        <f t="shared" si="2"/>
        <v>0</v>
      </c>
      <c r="I32" s="46">
        <f t="shared" si="3"/>
        <v>0</v>
      </c>
    </row>
    <row r="33" spans="1:10" x14ac:dyDescent="0.2">
      <c r="B33" s="46"/>
      <c r="D33" s="48"/>
      <c r="E33" s="46">
        <f t="shared" si="0"/>
        <v>0</v>
      </c>
      <c r="F33" s="48"/>
      <c r="G33" s="46">
        <f t="shared" si="1"/>
        <v>0</v>
      </c>
      <c r="H33" s="48">
        <f t="shared" si="2"/>
        <v>0</v>
      </c>
      <c r="I33" s="46">
        <f t="shared" si="3"/>
        <v>0</v>
      </c>
    </row>
    <row r="34" spans="1:10" x14ac:dyDescent="0.2">
      <c r="B34" s="46"/>
      <c r="D34" s="48"/>
      <c r="E34" s="46">
        <f t="shared" si="0"/>
        <v>0</v>
      </c>
      <c r="F34" s="48"/>
      <c r="G34" s="46">
        <f t="shared" si="1"/>
        <v>0</v>
      </c>
      <c r="H34" s="48">
        <f t="shared" si="2"/>
        <v>0</v>
      </c>
      <c r="I34" s="46">
        <f t="shared" si="3"/>
        <v>0</v>
      </c>
    </row>
    <row r="35" spans="1:10" x14ac:dyDescent="0.2">
      <c r="B35" s="46"/>
      <c r="D35" s="48"/>
      <c r="E35" s="46">
        <f t="shared" si="0"/>
        <v>0</v>
      </c>
      <c r="F35" s="48"/>
      <c r="G35" s="46">
        <f t="shared" si="1"/>
        <v>0</v>
      </c>
      <c r="H35" s="48">
        <f t="shared" si="2"/>
        <v>0</v>
      </c>
      <c r="I35" s="46">
        <f t="shared" si="3"/>
        <v>0</v>
      </c>
    </row>
    <row r="36" spans="1:10" ht="13.5" thickBot="1" x14ac:dyDescent="0.25">
      <c r="A36" s="23" t="s">
        <v>7</v>
      </c>
      <c r="B36" s="50"/>
      <c r="C36" s="24" t="s">
        <v>132</v>
      </c>
      <c r="D36" s="51"/>
      <c r="E36" s="47">
        <f>SUM(E27:E35)</f>
        <v>0</v>
      </c>
      <c r="F36" s="51"/>
      <c r="G36" s="47">
        <f>SUM(G27:G35)</f>
        <v>0</v>
      </c>
      <c r="H36" s="51"/>
      <c r="I36" s="47">
        <f>SUM(I27:I35)</f>
        <v>0</v>
      </c>
      <c r="J36" s="80"/>
    </row>
    <row r="37" spans="1:10" ht="13.5" thickTop="1" x14ac:dyDescent="0.2"/>
  </sheetData>
  <pageMargins left="0.75" right="0.55000000000000004" top="1.75" bottom="0.5" header="0.5" footer="0.5"/>
  <pageSetup orientation="landscape" r:id="rId1"/>
  <headerFooter alignWithMargins="0">
    <oddHeader>&amp;LSTATE OF ALASKA ESCALATION COST STUDY - MODEL SCHOOL BUILDING
ANCHORAGE, ALASKA (BASE)
APRIL 2022
&amp;8HMS Project No.:  22013&amp;RPAGE &amp;P
DATE:  &amp;D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37"/>
  <sheetViews>
    <sheetView showZeros="0" zoomScaleNormal="100" workbookViewId="0">
      <selection sqref="A1:L1"/>
    </sheetView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37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69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x14ac:dyDescent="0.2">
      <c r="B7" s="46"/>
      <c r="D7" s="48"/>
      <c r="E7" s="46">
        <f t="shared" ref="E7:E35" si="0">B7*D7</f>
        <v>0</v>
      </c>
      <c r="F7" s="48"/>
      <c r="G7" s="46">
        <f t="shared" ref="G7:G35" si="1">B7*F7</f>
        <v>0</v>
      </c>
      <c r="H7" s="48">
        <f t="shared" ref="H7:H35" si="2">D7+F7</f>
        <v>0</v>
      </c>
      <c r="I7" s="46">
        <f t="shared" ref="I7:I35" si="3">SUM(E7,G7)</f>
        <v>0</v>
      </c>
    </row>
    <row r="8" spans="1:10" x14ac:dyDescent="0.2">
      <c r="B8" s="46"/>
      <c r="D8" s="48"/>
      <c r="E8" s="46">
        <f t="shared" si="0"/>
        <v>0</v>
      </c>
      <c r="F8" s="48"/>
      <c r="G8" s="46">
        <f t="shared" si="1"/>
        <v>0</v>
      </c>
      <c r="H8" s="48">
        <f t="shared" si="2"/>
        <v>0</v>
      </c>
      <c r="I8" s="46">
        <f t="shared" si="3"/>
        <v>0</v>
      </c>
    </row>
    <row r="9" spans="1:10" x14ac:dyDescent="0.2">
      <c r="B9" s="46"/>
      <c r="D9" s="48"/>
      <c r="E9" s="46">
        <f t="shared" si="0"/>
        <v>0</v>
      </c>
      <c r="F9" s="48"/>
      <c r="G9" s="46">
        <f t="shared" si="1"/>
        <v>0</v>
      </c>
      <c r="H9" s="48">
        <f t="shared" si="2"/>
        <v>0</v>
      </c>
      <c r="I9" s="46">
        <f t="shared" si="3"/>
        <v>0</v>
      </c>
    </row>
    <row r="10" spans="1:10" x14ac:dyDescent="0.2">
      <c r="B10" s="46"/>
      <c r="D10" s="48"/>
      <c r="E10" s="46">
        <f t="shared" si="0"/>
        <v>0</v>
      </c>
      <c r="F10" s="48"/>
      <c r="G10" s="46">
        <f t="shared" si="1"/>
        <v>0</v>
      </c>
      <c r="H10" s="48">
        <f t="shared" si="2"/>
        <v>0</v>
      </c>
      <c r="I10" s="46">
        <f t="shared" si="3"/>
        <v>0</v>
      </c>
    </row>
    <row r="11" spans="1:10" x14ac:dyDescent="0.2">
      <c r="B11" s="46"/>
      <c r="D11" s="48"/>
      <c r="E11" s="46">
        <f t="shared" si="0"/>
        <v>0</v>
      </c>
      <c r="F11" s="48"/>
      <c r="G11" s="46">
        <f t="shared" si="1"/>
        <v>0</v>
      </c>
      <c r="H11" s="48">
        <f t="shared" si="2"/>
        <v>0</v>
      </c>
      <c r="I11" s="46">
        <f t="shared" si="3"/>
        <v>0</v>
      </c>
    </row>
    <row r="12" spans="1:10" x14ac:dyDescent="0.2">
      <c r="B12" s="46"/>
      <c r="D12" s="48"/>
      <c r="E12" s="46">
        <f t="shared" si="0"/>
        <v>0</v>
      </c>
      <c r="F12" s="48"/>
      <c r="G12" s="46">
        <f t="shared" si="1"/>
        <v>0</v>
      </c>
      <c r="H12" s="48">
        <f t="shared" si="2"/>
        <v>0</v>
      </c>
      <c r="I12" s="46">
        <f t="shared" si="3"/>
        <v>0</v>
      </c>
    </row>
    <row r="13" spans="1:10" x14ac:dyDescent="0.2">
      <c r="B13" s="46"/>
      <c r="D13" s="48"/>
      <c r="E13" s="46">
        <f t="shared" si="0"/>
        <v>0</v>
      </c>
      <c r="F13" s="48"/>
      <c r="G13" s="46">
        <f t="shared" si="1"/>
        <v>0</v>
      </c>
      <c r="H13" s="48">
        <f t="shared" si="2"/>
        <v>0</v>
      </c>
      <c r="I13" s="46">
        <f t="shared" si="3"/>
        <v>0</v>
      </c>
    </row>
    <row r="14" spans="1:10" x14ac:dyDescent="0.2">
      <c r="B14" s="46"/>
      <c r="D14" s="48"/>
      <c r="E14" s="46">
        <f t="shared" si="0"/>
        <v>0</v>
      </c>
      <c r="F14" s="48"/>
      <c r="G14" s="46">
        <f t="shared" si="1"/>
        <v>0</v>
      </c>
      <c r="H14" s="48">
        <f t="shared" si="2"/>
        <v>0</v>
      </c>
      <c r="I14" s="46">
        <f t="shared" si="3"/>
        <v>0</v>
      </c>
    </row>
    <row r="15" spans="1:10" x14ac:dyDescent="0.2">
      <c r="B15" s="46"/>
      <c r="D15" s="48"/>
      <c r="E15" s="46">
        <f t="shared" si="0"/>
        <v>0</v>
      </c>
      <c r="F15" s="48"/>
      <c r="G15" s="46">
        <f t="shared" si="1"/>
        <v>0</v>
      </c>
      <c r="H15" s="48">
        <f t="shared" si="2"/>
        <v>0</v>
      </c>
      <c r="I15" s="46">
        <f t="shared" si="3"/>
        <v>0</v>
      </c>
    </row>
    <row r="16" spans="1:10" x14ac:dyDescent="0.2">
      <c r="B16" s="46"/>
      <c r="D16" s="48"/>
      <c r="E16" s="46">
        <f t="shared" si="0"/>
        <v>0</v>
      </c>
      <c r="F16" s="48"/>
      <c r="G16" s="46">
        <f t="shared" si="1"/>
        <v>0</v>
      </c>
      <c r="H16" s="48">
        <f t="shared" si="2"/>
        <v>0</v>
      </c>
      <c r="I16" s="46">
        <f t="shared" si="3"/>
        <v>0</v>
      </c>
    </row>
    <row r="17" spans="1:10" x14ac:dyDescent="0.2">
      <c r="B17" s="46"/>
      <c r="D17" s="48"/>
      <c r="E17" s="46">
        <f t="shared" si="0"/>
        <v>0</v>
      </c>
      <c r="F17" s="48"/>
      <c r="G17" s="46">
        <f t="shared" si="1"/>
        <v>0</v>
      </c>
      <c r="H17" s="48">
        <f t="shared" si="2"/>
        <v>0</v>
      </c>
      <c r="I17" s="46">
        <f t="shared" si="3"/>
        <v>0</v>
      </c>
    </row>
    <row r="18" spans="1:10" x14ac:dyDescent="0.2">
      <c r="B18" s="46"/>
      <c r="D18" s="48"/>
      <c r="E18" s="46">
        <f t="shared" si="0"/>
        <v>0</v>
      </c>
      <c r="F18" s="48"/>
      <c r="G18" s="46">
        <f t="shared" si="1"/>
        <v>0</v>
      </c>
      <c r="H18" s="48">
        <f t="shared" si="2"/>
        <v>0</v>
      </c>
      <c r="I18" s="46">
        <f t="shared" si="3"/>
        <v>0</v>
      </c>
    </row>
    <row r="19" spans="1:10" x14ac:dyDescent="0.2">
      <c r="B19" s="46"/>
      <c r="D19" s="48"/>
      <c r="E19" s="46">
        <f t="shared" si="0"/>
        <v>0</v>
      </c>
      <c r="F19" s="48"/>
      <c r="G19" s="46">
        <f t="shared" si="1"/>
        <v>0</v>
      </c>
      <c r="H19" s="48">
        <f t="shared" si="2"/>
        <v>0</v>
      </c>
      <c r="I19" s="46">
        <f t="shared" si="3"/>
        <v>0</v>
      </c>
    </row>
    <row r="20" spans="1:10" x14ac:dyDescent="0.2">
      <c r="B20" s="46"/>
      <c r="D20" s="48"/>
      <c r="E20" s="46">
        <f t="shared" si="0"/>
        <v>0</v>
      </c>
      <c r="F20" s="48"/>
      <c r="G20" s="46">
        <f t="shared" si="1"/>
        <v>0</v>
      </c>
      <c r="H20" s="48">
        <f t="shared" si="2"/>
        <v>0</v>
      </c>
      <c r="I20" s="46">
        <f t="shared" si="3"/>
        <v>0</v>
      </c>
    </row>
    <row r="21" spans="1:10" x14ac:dyDescent="0.2">
      <c r="B21" s="46"/>
      <c r="D21" s="48"/>
      <c r="E21" s="46">
        <f t="shared" si="0"/>
        <v>0</v>
      </c>
      <c r="F21" s="48"/>
      <c r="G21" s="46">
        <f t="shared" si="1"/>
        <v>0</v>
      </c>
      <c r="H21" s="48">
        <f t="shared" si="2"/>
        <v>0</v>
      </c>
      <c r="I21" s="46">
        <f t="shared" si="3"/>
        <v>0</v>
      </c>
    </row>
    <row r="22" spans="1:10" x14ac:dyDescent="0.2">
      <c r="B22" s="46"/>
      <c r="D22" s="48"/>
      <c r="E22" s="46">
        <f t="shared" si="0"/>
        <v>0</v>
      </c>
      <c r="F22" s="48"/>
      <c r="G22" s="46">
        <f t="shared" si="1"/>
        <v>0</v>
      </c>
      <c r="H22" s="48">
        <f t="shared" si="2"/>
        <v>0</v>
      </c>
      <c r="I22" s="46">
        <f t="shared" si="3"/>
        <v>0</v>
      </c>
    </row>
    <row r="23" spans="1:10" x14ac:dyDescent="0.2">
      <c r="B23" s="46"/>
      <c r="D23" s="48"/>
      <c r="E23" s="46">
        <f t="shared" si="0"/>
        <v>0</v>
      </c>
      <c r="F23" s="48"/>
      <c r="G23" s="46">
        <f t="shared" si="1"/>
        <v>0</v>
      </c>
      <c r="H23" s="48">
        <f t="shared" si="2"/>
        <v>0</v>
      </c>
      <c r="I23" s="46">
        <f t="shared" si="3"/>
        <v>0</v>
      </c>
    </row>
    <row r="24" spans="1:10" x14ac:dyDescent="0.2">
      <c r="B24" s="46"/>
      <c r="D24" s="48"/>
      <c r="E24" s="46">
        <f t="shared" si="0"/>
        <v>0</v>
      </c>
      <c r="F24" s="48"/>
      <c r="G24" s="46">
        <f t="shared" si="1"/>
        <v>0</v>
      </c>
      <c r="H24" s="48">
        <f t="shared" si="2"/>
        <v>0</v>
      </c>
      <c r="I24" s="46">
        <f t="shared" si="3"/>
        <v>0</v>
      </c>
    </row>
    <row r="25" spans="1:10" x14ac:dyDescent="0.2">
      <c r="B25" s="46"/>
      <c r="D25" s="48"/>
      <c r="E25" s="46">
        <f t="shared" si="0"/>
        <v>0</v>
      </c>
      <c r="F25" s="48"/>
      <c r="G25" s="46">
        <f t="shared" si="1"/>
        <v>0</v>
      </c>
      <c r="H25" s="48">
        <f t="shared" si="2"/>
        <v>0</v>
      </c>
      <c r="I25" s="46">
        <f t="shared" si="3"/>
        <v>0</v>
      </c>
    </row>
    <row r="26" spans="1:10" x14ac:dyDescent="0.2">
      <c r="B26" s="46"/>
      <c r="D26" s="48"/>
      <c r="E26" s="46">
        <f>B26*D26</f>
        <v>0</v>
      </c>
      <c r="F26" s="48"/>
      <c r="G26" s="46">
        <f>B26*F26</f>
        <v>0</v>
      </c>
      <c r="H26" s="48">
        <f>D26+F26</f>
        <v>0</v>
      </c>
      <c r="I26" s="46">
        <f>SUM(E26,G26)</f>
        <v>0</v>
      </c>
    </row>
    <row r="27" spans="1:10" s="84" customFormat="1" x14ac:dyDescent="0.2">
      <c r="A27" s="84" t="s">
        <v>1</v>
      </c>
      <c r="B27" s="85"/>
      <c r="C27" s="86"/>
      <c r="D27" s="87"/>
      <c r="E27" s="88">
        <f>SUM(E1:E26)</f>
        <v>0</v>
      </c>
      <c r="F27" s="89"/>
      <c r="G27" s="88">
        <f>SUM(G1:G26)</f>
        <v>0</v>
      </c>
      <c r="H27" s="89"/>
      <c r="I27" s="88">
        <f>SUM(I1:I26)</f>
        <v>0</v>
      </c>
      <c r="J27" s="91"/>
    </row>
    <row r="28" spans="1:10" x14ac:dyDescent="0.2">
      <c r="B28" s="46"/>
      <c r="D28" s="48"/>
      <c r="E28" s="46"/>
      <c r="F28" s="48"/>
      <c r="G28" s="46"/>
      <c r="H28" s="48"/>
      <c r="I28" s="46"/>
    </row>
    <row r="29" spans="1:10" x14ac:dyDescent="0.2">
      <c r="A29" s="40" t="s">
        <v>47</v>
      </c>
      <c r="B29" s="49">
        <f>'Notes-GFA'!$C$14</f>
        <v>0</v>
      </c>
      <c r="D29" s="48"/>
      <c r="E29" s="46"/>
      <c r="F29" s="48"/>
      <c r="G29" s="46">
        <f>G27*B29</f>
        <v>0</v>
      </c>
      <c r="H29" s="48"/>
      <c r="I29" s="46">
        <f>G29</f>
        <v>0</v>
      </c>
    </row>
    <row r="30" spans="1:10" x14ac:dyDescent="0.2">
      <c r="B30" s="46"/>
      <c r="D30" s="48"/>
      <c r="E30" s="46">
        <f t="shared" si="0"/>
        <v>0</v>
      </c>
      <c r="F30" s="48"/>
      <c r="G30" s="46">
        <f t="shared" si="1"/>
        <v>0</v>
      </c>
      <c r="H30" s="48">
        <f t="shared" si="2"/>
        <v>0</v>
      </c>
      <c r="I30" s="46">
        <f t="shared" si="3"/>
        <v>0</v>
      </c>
    </row>
    <row r="31" spans="1:10" x14ac:dyDescent="0.2">
      <c r="B31" s="46"/>
      <c r="D31" s="48"/>
      <c r="E31" s="46">
        <f t="shared" si="0"/>
        <v>0</v>
      </c>
      <c r="F31" s="48"/>
      <c r="G31" s="46">
        <f t="shared" si="1"/>
        <v>0</v>
      </c>
      <c r="H31" s="48">
        <f t="shared" si="2"/>
        <v>0</v>
      </c>
      <c r="I31" s="46">
        <f t="shared" si="3"/>
        <v>0</v>
      </c>
    </row>
    <row r="32" spans="1:10" x14ac:dyDescent="0.2">
      <c r="B32" s="46"/>
      <c r="D32" s="48"/>
      <c r="E32" s="46">
        <f t="shared" si="0"/>
        <v>0</v>
      </c>
      <c r="F32" s="48"/>
      <c r="G32" s="46">
        <f t="shared" si="1"/>
        <v>0</v>
      </c>
      <c r="H32" s="48">
        <f t="shared" si="2"/>
        <v>0</v>
      </c>
      <c r="I32" s="46">
        <f t="shared" si="3"/>
        <v>0</v>
      </c>
    </row>
    <row r="33" spans="1:10" x14ac:dyDescent="0.2">
      <c r="B33" s="46"/>
      <c r="D33" s="48"/>
      <c r="E33" s="46">
        <f t="shared" si="0"/>
        <v>0</v>
      </c>
      <c r="F33" s="48"/>
      <c r="G33" s="46">
        <f t="shared" si="1"/>
        <v>0</v>
      </c>
      <c r="H33" s="48">
        <f t="shared" si="2"/>
        <v>0</v>
      </c>
      <c r="I33" s="46">
        <f t="shared" si="3"/>
        <v>0</v>
      </c>
    </row>
    <row r="34" spans="1:10" x14ac:dyDescent="0.2">
      <c r="B34" s="46"/>
      <c r="D34" s="48"/>
      <c r="E34" s="46">
        <f t="shared" si="0"/>
        <v>0</v>
      </c>
      <c r="F34" s="48"/>
      <c r="G34" s="46">
        <f t="shared" si="1"/>
        <v>0</v>
      </c>
      <c r="H34" s="48">
        <f t="shared" si="2"/>
        <v>0</v>
      </c>
      <c r="I34" s="46">
        <f t="shared" si="3"/>
        <v>0</v>
      </c>
    </row>
    <row r="35" spans="1:10" x14ac:dyDescent="0.2">
      <c r="B35" s="46"/>
      <c r="D35" s="48"/>
      <c r="E35" s="46">
        <f t="shared" si="0"/>
        <v>0</v>
      </c>
      <c r="F35" s="48"/>
      <c r="G35" s="46">
        <f t="shared" si="1"/>
        <v>0</v>
      </c>
      <c r="H35" s="48">
        <f t="shared" si="2"/>
        <v>0</v>
      </c>
      <c r="I35" s="46">
        <f t="shared" si="3"/>
        <v>0</v>
      </c>
    </row>
    <row r="36" spans="1:10" ht="13.5" thickBot="1" x14ac:dyDescent="0.25">
      <c r="A36" s="23" t="s">
        <v>7</v>
      </c>
      <c r="B36" s="50"/>
      <c r="C36" s="24" t="s">
        <v>133</v>
      </c>
      <c r="D36" s="51"/>
      <c r="E36" s="47">
        <f>SUM(E27:E35)</f>
        <v>0</v>
      </c>
      <c r="F36" s="51"/>
      <c r="G36" s="47">
        <f>SUM(G27:G35)</f>
        <v>0</v>
      </c>
      <c r="H36" s="51"/>
      <c r="I36" s="47">
        <f>SUM(I27:I35)</f>
        <v>0</v>
      </c>
      <c r="J36" s="80"/>
    </row>
    <row r="37" spans="1:10" ht="13.5" thickTop="1" x14ac:dyDescent="0.2"/>
  </sheetData>
  <phoneticPr fontId="0" type="noConversion"/>
  <pageMargins left="0.75" right="0.55000000000000004" top="1.75" bottom="0.5" header="0.5" footer="0.5"/>
  <pageSetup orientation="landscape" r:id="rId1"/>
  <headerFooter alignWithMargins="0">
    <oddHeader>&amp;LSTATE OF ALASKA ESCALATION COST STUDY - MODEL SCHOOL BUILDING
ANCHORAGE, ALASKA (BASE)
APRIL 2022
&amp;8HMS Project No.:  22013&amp;RPAGE &amp;P
DATE:  &amp;D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3" tint="0.79998168889431442"/>
  </sheetPr>
  <dimension ref="A1:J37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226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71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customFormat="1" x14ac:dyDescent="0.2">
      <c r="A7" t="s">
        <v>930</v>
      </c>
      <c r="B7" s="277"/>
      <c r="C7" s="278"/>
      <c r="D7" s="279"/>
      <c r="E7" s="81"/>
      <c r="F7" s="280"/>
      <c r="G7" s="281"/>
    </row>
    <row r="8" spans="1:10" customFormat="1" x14ac:dyDescent="0.2">
      <c r="A8" t="s">
        <v>351</v>
      </c>
      <c r="B8" s="277">
        <v>45045</v>
      </c>
      <c r="C8" s="278" t="s">
        <v>52</v>
      </c>
      <c r="D8" s="279">
        <v>1.95</v>
      </c>
      <c r="E8" s="81">
        <f t="shared" ref="E8:E26" si="0">B8*D8</f>
        <v>87838</v>
      </c>
      <c r="F8" s="280">
        <v>2.5000000000000001E-2</v>
      </c>
      <c r="G8" s="281">
        <f t="shared" ref="G8:G26" si="1">B8*F8</f>
        <v>1126.1300000000001</v>
      </c>
    </row>
    <row r="9" spans="1:10" customFormat="1" x14ac:dyDescent="0.2">
      <c r="B9" s="277"/>
      <c r="C9" s="278"/>
      <c r="D9" s="279"/>
      <c r="E9" s="81">
        <f t="shared" si="0"/>
        <v>0</v>
      </c>
      <c r="F9" s="280"/>
      <c r="G9" s="281">
        <f t="shared" si="1"/>
        <v>0</v>
      </c>
    </row>
    <row r="10" spans="1:10" customFormat="1" x14ac:dyDescent="0.2">
      <c r="A10" t="s">
        <v>920</v>
      </c>
      <c r="B10" s="277"/>
      <c r="C10" s="278"/>
      <c r="D10" s="279"/>
      <c r="E10" s="81"/>
      <c r="F10" s="280"/>
      <c r="G10" s="281"/>
    </row>
    <row r="11" spans="1:10" customFormat="1" x14ac:dyDescent="0.2">
      <c r="A11" t="s">
        <v>343</v>
      </c>
      <c r="B11" s="277">
        <v>4455</v>
      </c>
      <c r="C11" s="278" t="s">
        <v>52</v>
      </c>
      <c r="D11" s="279">
        <v>2.5499999999999998</v>
      </c>
      <c r="E11" s="81">
        <f t="shared" si="0"/>
        <v>11360</v>
      </c>
      <c r="F11" s="280">
        <v>3.1E-2</v>
      </c>
      <c r="G11" s="281">
        <f t="shared" si="1"/>
        <v>138.11000000000001</v>
      </c>
    </row>
    <row r="12" spans="1:10" customFormat="1" x14ac:dyDescent="0.2">
      <c r="B12" s="277"/>
      <c r="C12" s="278"/>
      <c r="D12" s="279"/>
      <c r="E12" s="81">
        <f t="shared" si="0"/>
        <v>0</v>
      </c>
      <c r="F12" s="280"/>
      <c r="G12" s="281">
        <f t="shared" si="1"/>
        <v>0</v>
      </c>
    </row>
    <row r="13" spans="1:10" customFormat="1" x14ac:dyDescent="0.2">
      <c r="A13" t="s">
        <v>300</v>
      </c>
      <c r="B13" s="277">
        <v>88320</v>
      </c>
      <c r="C13" s="278" t="s">
        <v>52</v>
      </c>
      <c r="D13" s="279">
        <v>1.36</v>
      </c>
      <c r="E13" s="81">
        <f t="shared" si="0"/>
        <v>120115</v>
      </c>
      <c r="F13" s="280">
        <v>0.02</v>
      </c>
      <c r="G13" s="281">
        <f t="shared" si="1"/>
        <v>1766.4</v>
      </c>
    </row>
    <row r="14" spans="1:10" customFormat="1" x14ac:dyDescent="0.2">
      <c r="B14" s="277"/>
      <c r="C14" s="278"/>
      <c r="D14" s="279"/>
      <c r="E14" s="81"/>
      <c r="F14" s="280"/>
      <c r="G14" s="281"/>
    </row>
    <row r="15" spans="1:10" customFormat="1" x14ac:dyDescent="0.2">
      <c r="A15" t="s">
        <v>344</v>
      </c>
      <c r="B15" s="277"/>
      <c r="C15" s="278"/>
      <c r="D15" s="279"/>
      <c r="E15" s="81"/>
      <c r="F15" s="280"/>
      <c r="G15" s="281"/>
    </row>
    <row r="16" spans="1:10" customFormat="1" x14ac:dyDescent="0.2">
      <c r="A16" s="40" t="s">
        <v>345</v>
      </c>
      <c r="B16" s="277">
        <v>95</v>
      </c>
      <c r="C16" s="278" t="s">
        <v>52</v>
      </c>
      <c r="D16" s="279">
        <v>73</v>
      </c>
      <c r="E16" s="81">
        <f t="shared" ref="E16" si="2">B16*D16</f>
        <v>6935</v>
      </c>
      <c r="F16" s="280">
        <v>0.15</v>
      </c>
      <c r="G16" s="281">
        <f t="shared" ref="G16" si="3">B16*F16</f>
        <v>14.25</v>
      </c>
    </row>
    <row r="17" spans="1:9" customFormat="1" x14ac:dyDescent="0.2">
      <c r="B17" s="277"/>
      <c r="C17" s="278"/>
      <c r="D17" s="279"/>
      <c r="E17" s="81"/>
      <c r="F17" s="280"/>
      <c r="G17" s="281"/>
    </row>
    <row r="18" spans="1:9" customFormat="1" x14ac:dyDescent="0.2">
      <c r="A18" t="s">
        <v>301</v>
      </c>
      <c r="B18" s="277">
        <v>88320</v>
      </c>
      <c r="C18" s="278" t="s">
        <v>52</v>
      </c>
      <c r="D18" s="279">
        <v>0.2</v>
      </c>
      <c r="E18" s="81">
        <f>B18*D18</f>
        <v>17664</v>
      </c>
      <c r="F18" s="280">
        <v>7.0000000000000001E-3</v>
      </c>
      <c r="G18" s="281">
        <f>B18*F18</f>
        <v>618.24</v>
      </c>
    </row>
    <row r="19" spans="1:9" customFormat="1" x14ac:dyDescent="0.2">
      <c r="B19" s="277"/>
      <c r="C19" s="278"/>
      <c r="D19" s="279"/>
      <c r="E19" s="81">
        <f t="shared" si="0"/>
        <v>0</v>
      </c>
      <c r="F19" s="280"/>
      <c r="G19" s="281">
        <f t="shared" si="1"/>
        <v>0</v>
      </c>
    </row>
    <row r="20" spans="1:9" customFormat="1" x14ac:dyDescent="0.2">
      <c r="A20" t="s">
        <v>346</v>
      </c>
      <c r="B20" s="277">
        <v>1680</v>
      </c>
      <c r="C20" s="278" t="s">
        <v>52</v>
      </c>
      <c r="D20" s="279">
        <v>2.33</v>
      </c>
      <c r="E20" s="81">
        <f>B20*D20</f>
        <v>3914</v>
      </c>
      <c r="F20" s="280">
        <v>2.9000000000000001E-2</v>
      </c>
      <c r="G20" s="281">
        <f>B20*F20</f>
        <v>48.72</v>
      </c>
    </row>
    <row r="21" spans="1:9" customFormat="1" x14ac:dyDescent="0.2">
      <c r="B21" s="277"/>
      <c r="C21" s="278"/>
      <c r="D21" s="279"/>
      <c r="E21" s="81"/>
      <c r="F21" s="280"/>
      <c r="G21" s="281"/>
    </row>
    <row r="22" spans="1:9" customFormat="1" x14ac:dyDescent="0.2">
      <c r="A22" t="s">
        <v>347</v>
      </c>
      <c r="B22" s="277">
        <v>16000</v>
      </c>
      <c r="C22" s="278" t="s">
        <v>52</v>
      </c>
      <c r="D22" s="279">
        <v>1</v>
      </c>
      <c r="E22" s="81">
        <f t="shared" si="0"/>
        <v>16000</v>
      </c>
      <c r="F22" s="280">
        <v>1.4E-2</v>
      </c>
      <c r="G22" s="281">
        <f t="shared" si="1"/>
        <v>224</v>
      </c>
    </row>
    <row r="23" spans="1:9" customFormat="1" x14ac:dyDescent="0.2">
      <c r="B23" s="277"/>
      <c r="C23" s="278"/>
      <c r="D23" s="279"/>
      <c r="E23" s="81">
        <f t="shared" si="0"/>
        <v>0</v>
      </c>
      <c r="F23" s="280"/>
      <c r="G23" s="281">
        <f t="shared" si="1"/>
        <v>0</v>
      </c>
    </row>
    <row r="24" spans="1:9" customFormat="1" x14ac:dyDescent="0.2">
      <c r="A24" t="s">
        <v>348</v>
      </c>
      <c r="B24" s="277">
        <v>2500</v>
      </c>
      <c r="C24" s="278" t="s">
        <v>236</v>
      </c>
      <c r="D24" s="279">
        <v>1.25</v>
      </c>
      <c r="E24" s="81">
        <f>B24*D24</f>
        <v>3125</v>
      </c>
      <c r="F24" s="280">
        <v>2.5000000000000001E-2</v>
      </c>
      <c r="G24" s="281">
        <f>B24*F24</f>
        <v>62.5</v>
      </c>
    </row>
    <row r="25" spans="1:9" customFormat="1" x14ac:dyDescent="0.2">
      <c r="B25" s="277"/>
      <c r="C25" s="278"/>
      <c r="D25" s="279"/>
      <c r="E25" s="81"/>
      <c r="F25" s="280"/>
      <c r="G25" s="281"/>
    </row>
    <row r="26" spans="1:9" customFormat="1" x14ac:dyDescent="0.2">
      <c r="A26" t="s">
        <v>349</v>
      </c>
      <c r="B26" s="277">
        <v>10000</v>
      </c>
      <c r="C26" s="278" t="s">
        <v>52</v>
      </c>
      <c r="D26" s="279">
        <v>0.88</v>
      </c>
      <c r="E26" s="81">
        <f t="shared" si="0"/>
        <v>8800</v>
      </c>
      <c r="F26" s="280">
        <v>7.0000000000000001E-3</v>
      </c>
      <c r="G26" s="281">
        <f t="shared" si="1"/>
        <v>70</v>
      </c>
    </row>
    <row r="27" spans="1:9" customFormat="1" x14ac:dyDescent="0.2">
      <c r="B27" s="277"/>
      <c r="C27" s="278"/>
      <c r="D27" s="279"/>
      <c r="E27" s="81"/>
      <c r="F27" s="280"/>
      <c r="G27" s="281"/>
    </row>
    <row r="28" spans="1:9" customFormat="1" x14ac:dyDescent="0.2">
      <c r="A28" t="s">
        <v>350</v>
      </c>
      <c r="B28" s="277">
        <v>1667</v>
      </c>
      <c r="C28" s="278" t="s">
        <v>236</v>
      </c>
      <c r="D28" s="279">
        <v>0.4</v>
      </c>
      <c r="E28" s="81">
        <f t="shared" ref="E28:E30" si="4">B28*D28</f>
        <v>667</v>
      </c>
      <c r="F28" s="280">
        <v>8.9999999999999993E-3</v>
      </c>
      <c r="G28" s="281">
        <f t="shared" ref="G28:G29" si="5">B28*F28</f>
        <v>15</v>
      </c>
    </row>
    <row r="29" spans="1:9" x14ac:dyDescent="0.2">
      <c r="B29" s="46"/>
      <c r="D29" s="48"/>
      <c r="E29" s="46">
        <f t="shared" si="4"/>
        <v>0</v>
      </c>
      <c r="F29" s="48"/>
      <c r="G29" s="285">
        <f t="shared" si="5"/>
        <v>0</v>
      </c>
      <c r="H29" s="48">
        <f t="shared" ref="H29" si="6">D29+F29</f>
        <v>0</v>
      </c>
      <c r="I29" s="46">
        <f t="shared" ref="I29" si="7">SUM(E29,G29)</f>
        <v>0</v>
      </c>
    </row>
    <row r="30" spans="1:9" s="298" customFormat="1" x14ac:dyDescent="0.2">
      <c r="A30" s="298" t="s">
        <v>265</v>
      </c>
      <c r="B30" s="299"/>
      <c r="C30" s="300"/>
      <c r="D30" s="301"/>
      <c r="E30" s="302">
        <f t="shared" si="4"/>
        <v>0</v>
      </c>
      <c r="F30" s="303"/>
      <c r="G30" s="304">
        <f>SUM(G1:G29)</f>
        <v>4083.35</v>
      </c>
      <c r="H30" s="305" t="s">
        <v>241</v>
      </c>
      <c r="I30" s="299"/>
    </row>
    <row r="31" spans="1:9" x14ac:dyDescent="0.2">
      <c r="B31" s="46"/>
      <c r="D31" s="48"/>
      <c r="E31" s="46"/>
      <c r="F31" s="48"/>
      <c r="G31" s="46"/>
      <c r="H31" s="48"/>
      <c r="I31" s="46"/>
    </row>
    <row r="32" spans="1:9" x14ac:dyDescent="0.2">
      <c r="A32" s="40" t="s">
        <v>242</v>
      </c>
      <c r="B32" s="46"/>
      <c r="D32" s="48"/>
      <c r="E32" s="46"/>
      <c r="F32" s="48"/>
      <c r="G32" s="296">
        <f>'Labor Rates'!F22</f>
        <v>89.17</v>
      </c>
      <c r="H32" s="297" t="s">
        <v>254</v>
      </c>
      <c r="I32" s="46"/>
    </row>
    <row r="33" spans="1:10" x14ac:dyDescent="0.2">
      <c r="B33" s="46"/>
      <c r="D33" s="48"/>
      <c r="E33" s="46">
        <f t="shared" ref="E33:E35" si="8">B33*D33</f>
        <v>0</v>
      </c>
      <c r="F33" s="48"/>
      <c r="G33" s="46">
        <f t="shared" ref="G33:G35" si="9">B33*F33</f>
        <v>0</v>
      </c>
      <c r="H33" s="48">
        <f t="shared" ref="H33:H35" si="10">D33+F33</f>
        <v>0</v>
      </c>
      <c r="I33" s="46">
        <f t="shared" ref="I33:I35" si="11">SUM(E33,G33)</f>
        <v>0</v>
      </c>
    </row>
    <row r="34" spans="1:10" x14ac:dyDescent="0.2">
      <c r="B34" s="46"/>
      <c r="D34" s="48"/>
      <c r="E34" s="46">
        <f t="shared" si="8"/>
        <v>0</v>
      </c>
      <c r="F34" s="48"/>
      <c r="G34" s="46">
        <f t="shared" si="9"/>
        <v>0</v>
      </c>
      <c r="H34" s="48">
        <f t="shared" si="10"/>
        <v>0</v>
      </c>
      <c r="I34" s="46">
        <f t="shared" si="11"/>
        <v>0</v>
      </c>
    </row>
    <row r="35" spans="1:10" x14ac:dyDescent="0.2">
      <c r="B35" s="46"/>
      <c r="D35" s="48"/>
      <c r="E35" s="46">
        <f t="shared" si="8"/>
        <v>0</v>
      </c>
      <c r="F35" s="48"/>
      <c r="G35" s="46">
        <f t="shared" si="9"/>
        <v>0</v>
      </c>
      <c r="H35" s="48">
        <f t="shared" si="10"/>
        <v>0</v>
      </c>
      <c r="I35" s="46">
        <f t="shared" si="11"/>
        <v>0</v>
      </c>
    </row>
    <row r="36" spans="1:10" ht="13.5" thickBot="1" x14ac:dyDescent="0.25">
      <c r="A36" s="23" t="s">
        <v>7</v>
      </c>
      <c r="B36" s="50">
        <v>49500</v>
      </c>
      <c r="C36" s="24" t="s">
        <v>134</v>
      </c>
      <c r="D36" s="51"/>
      <c r="E36" s="47">
        <f>SUM(E1:E35)</f>
        <v>276418</v>
      </c>
      <c r="F36" s="51"/>
      <c r="G36" s="47">
        <f>G30*G32</f>
        <v>364112</v>
      </c>
      <c r="H36" s="51"/>
      <c r="I36" s="47">
        <f>E36+G36</f>
        <v>640530</v>
      </c>
      <c r="J36" s="80"/>
    </row>
    <row r="37" spans="1:10" ht="13.5" thickTop="1" x14ac:dyDescent="0.2"/>
  </sheetData>
  <phoneticPr fontId="0" type="noConversion"/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37"/>
  <sheetViews>
    <sheetView showZeros="0" zoomScaleNormal="100" workbookViewId="0">
      <selection activeCell="A7" sqref="A7"/>
    </sheetView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226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72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x14ac:dyDescent="0.2">
      <c r="B7" s="46"/>
      <c r="D7" s="48"/>
      <c r="E7" s="46">
        <f t="shared" ref="E7:E35" si="0">B7*D7</f>
        <v>0</v>
      </c>
      <c r="F7" s="48"/>
      <c r="G7" s="46">
        <f t="shared" ref="G7:G35" si="1">B7*F7</f>
        <v>0</v>
      </c>
      <c r="H7" s="48">
        <f t="shared" ref="H7:H35" si="2">D7+F7</f>
        <v>0</v>
      </c>
      <c r="I7" s="46">
        <f t="shared" ref="I7:I35" si="3">SUM(E7,G7)</f>
        <v>0</v>
      </c>
    </row>
    <row r="8" spans="1:10" x14ac:dyDescent="0.2">
      <c r="B8" s="46"/>
      <c r="D8" s="48"/>
      <c r="E8" s="46">
        <f t="shared" si="0"/>
        <v>0</v>
      </c>
      <c r="F8" s="48"/>
      <c r="G8" s="46">
        <f t="shared" si="1"/>
        <v>0</v>
      </c>
      <c r="H8" s="48">
        <f t="shared" si="2"/>
        <v>0</v>
      </c>
      <c r="I8" s="46">
        <f t="shared" si="3"/>
        <v>0</v>
      </c>
    </row>
    <row r="9" spans="1:10" x14ac:dyDescent="0.2">
      <c r="B9" s="46"/>
      <c r="D9" s="48"/>
      <c r="E9" s="46">
        <f t="shared" si="0"/>
        <v>0</v>
      </c>
      <c r="F9" s="48"/>
      <c r="G9" s="46">
        <f t="shared" si="1"/>
        <v>0</v>
      </c>
      <c r="H9" s="48">
        <f t="shared" si="2"/>
        <v>0</v>
      </c>
      <c r="I9" s="46">
        <f t="shared" si="3"/>
        <v>0</v>
      </c>
    </row>
    <row r="10" spans="1:10" x14ac:dyDescent="0.2">
      <c r="B10" s="46"/>
      <c r="D10" s="48"/>
      <c r="E10" s="46">
        <f t="shared" si="0"/>
        <v>0</v>
      </c>
      <c r="F10" s="48"/>
      <c r="G10" s="46">
        <f t="shared" si="1"/>
        <v>0</v>
      </c>
      <c r="H10" s="48">
        <f t="shared" si="2"/>
        <v>0</v>
      </c>
      <c r="I10" s="46">
        <f t="shared" si="3"/>
        <v>0</v>
      </c>
    </row>
    <row r="11" spans="1:10" x14ac:dyDescent="0.2">
      <c r="B11" s="46"/>
      <c r="D11" s="48"/>
      <c r="E11" s="46">
        <f t="shared" si="0"/>
        <v>0</v>
      </c>
      <c r="F11" s="48"/>
      <c r="G11" s="46">
        <f t="shared" si="1"/>
        <v>0</v>
      </c>
      <c r="H11" s="48">
        <f t="shared" si="2"/>
        <v>0</v>
      </c>
      <c r="I11" s="46">
        <f t="shared" si="3"/>
        <v>0</v>
      </c>
    </row>
    <row r="12" spans="1:10" x14ac:dyDescent="0.2">
      <c r="B12" s="46"/>
      <c r="D12" s="48"/>
      <c r="E12" s="46">
        <f t="shared" si="0"/>
        <v>0</v>
      </c>
      <c r="F12" s="48"/>
      <c r="G12" s="46">
        <f t="shared" si="1"/>
        <v>0</v>
      </c>
      <c r="H12" s="48">
        <f t="shared" si="2"/>
        <v>0</v>
      </c>
      <c r="I12" s="46">
        <f t="shared" si="3"/>
        <v>0</v>
      </c>
    </row>
    <row r="13" spans="1:10" x14ac:dyDescent="0.2">
      <c r="B13" s="46"/>
      <c r="D13" s="48"/>
      <c r="E13" s="46">
        <f t="shared" si="0"/>
        <v>0</v>
      </c>
      <c r="F13" s="48"/>
      <c r="G13" s="46">
        <f t="shared" si="1"/>
        <v>0</v>
      </c>
      <c r="H13" s="48">
        <f t="shared" si="2"/>
        <v>0</v>
      </c>
      <c r="I13" s="46">
        <f t="shared" si="3"/>
        <v>0</v>
      </c>
    </row>
    <row r="14" spans="1:10" x14ac:dyDescent="0.2">
      <c r="B14" s="46"/>
      <c r="D14" s="48"/>
      <c r="E14" s="46">
        <f t="shared" si="0"/>
        <v>0</v>
      </c>
      <c r="F14" s="48"/>
      <c r="G14" s="46">
        <f t="shared" si="1"/>
        <v>0</v>
      </c>
      <c r="H14" s="48">
        <f t="shared" si="2"/>
        <v>0</v>
      </c>
      <c r="I14" s="46">
        <f t="shared" si="3"/>
        <v>0</v>
      </c>
    </row>
    <row r="15" spans="1:10" x14ac:dyDescent="0.2">
      <c r="B15" s="46"/>
      <c r="D15" s="48"/>
      <c r="E15" s="46">
        <f t="shared" si="0"/>
        <v>0</v>
      </c>
      <c r="F15" s="48"/>
      <c r="G15" s="46">
        <f t="shared" si="1"/>
        <v>0</v>
      </c>
      <c r="H15" s="48">
        <f t="shared" si="2"/>
        <v>0</v>
      </c>
      <c r="I15" s="46">
        <f t="shared" si="3"/>
        <v>0</v>
      </c>
    </row>
    <row r="16" spans="1:10" x14ac:dyDescent="0.2">
      <c r="B16" s="46"/>
      <c r="D16" s="48"/>
      <c r="E16" s="46">
        <f t="shared" si="0"/>
        <v>0</v>
      </c>
      <c r="F16" s="48"/>
      <c r="G16" s="46">
        <f t="shared" si="1"/>
        <v>0</v>
      </c>
      <c r="H16" s="48">
        <f t="shared" si="2"/>
        <v>0</v>
      </c>
      <c r="I16" s="46">
        <f t="shared" si="3"/>
        <v>0</v>
      </c>
    </row>
    <row r="17" spans="1:10" x14ac:dyDescent="0.2">
      <c r="B17" s="46"/>
      <c r="D17" s="48"/>
      <c r="E17" s="46">
        <f t="shared" si="0"/>
        <v>0</v>
      </c>
      <c r="F17" s="48"/>
      <c r="G17" s="46">
        <f t="shared" si="1"/>
        <v>0</v>
      </c>
      <c r="H17" s="48">
        <f t="shared" si="2"/>
        <v>0</v>
      </c>
      <c r="I17" s="46">
        <f t="shared" si="3"/>
        <v>0</v>
      </c>
    </row>
    <row r="18" spans="1:10" x14ac:dyDescent="0.2">
      <c r="B18" s="46"/>
      <c r="D18" s="48"/>
      <c r="E18" s="46">
        <f t="shared" si="0"/>
        <v>0</v>
      </c>
      <c r="F18" s="48"/>
      <c r="G18" s="46">
        <f t="shared" si="1"/>
        <v>0</v>
      </c>
      <c r="H18" s="48">
        <f t="shared" si="2"/>
        <v>0</v>
      </c>
      <c r="I18" s="46">
        <f t="shared" si="3"/>
        <v>0</v>
      </c>
    </row>
    <row r="19" spans="1:10" x14ac:dyDescent="0.2">
      <c r="B19" s="46"/>
      <c r="D19" s="48"/>
      <c r="E19" s="46">
        <f t="shared" si="0"/>
        <v>0</v>
      </c>
      <c r="F19" s="48"/>
      <c r="G19" s="46">
        <f t="shared" si="1"/>
        <v>0</v>
      </c>
      <c r="H19" s="48">
        <f t="shared" si="2"/>
        <v>0</v>
      </c>
      <c r="I19" s="46">
        <f t="shared" si="3"/>
        <v>0</v>
      </c>
    </row>
    <row r="20" spans="1:10" x14ac:dyDescent="0.2">
      <c r="B20" s="46"/>
      <c r="D20" s="48"/>
      <c r="E20" s="46">
        <f t="shared" si="0"/>
        <v>0</v>
      </c>
      <c r="F20" s="48"/>
      <c r="G20" s="46">
        <f t="shared" si="1"/>
        <v>0</v>
      </c>
      <c r="H20" s="48">
        <f t="shared" si="2"/>
        <v>0</v>
      </c>
      <c r="I20" s="46">
        <f t="shared" si="3"/>
        <v>0</v>
      </c>
    </row>
    <row r="21" spans="1:10" x14ac:dyDescent="0.2">
      <c r="B21" s="46"/>
      <c r="D21" s="48"/>
      <c r="E21" s="46">
        <f t="shared" si="0"/>
        <v>0</v>
      </c>
      <c r="F21" s="48"/>
      <c r="G21" s="46">
        <f t="shared" si="1"/>
        <v>0</v>
      </c>
      <c r="H21" s="48">
        <f t="shared" si="2"/>
        <v>0</v>
      </c>
      <c r="I21" s="46">
        <f t="shared" si="3"/>
        <v>0</v>
      </c>
    </row>
    <row r="22" spans="1:10" x14ac:dyDescent="0.2">
      <c r="B22" s="46"/>
      <c r="D22" s="48"/>
      <c r="E22" s="46">
        <f t="shared" si="0"/>
        <v>0</v>
      </c>
      <c r="F22" s="48"/>
      <c r="G22" s="46">
        <f t="shared" si="1"/>
        <v>0</v>
      </c>
      <c r="H22" s="48">
        <f t="shared" si="2"/>
        <v>0</v>
      </c>
      <c r="I22" s="46">
        <f t="shared" si="3"/>
        <v>0</v>
      </c>
    </row>
    <row r="23" spans="1:10" x14ac:dyDescent="0.2">
      <c r="B23" s="46"/>
      <c r="D23" s="48"/>
      <c r="E23" s="46">
        <f t="shared" si="0"/>
        <v>0</v>
      </c>
      <c r="F23" s="48"/>
      <c r="G23" s="46">
        <f t="shared" si="1"/>
        <v>0</v>
      </c>
      <c r="H23" s="48">
        <f t="shared" si="2"/>
        <v>0</v>
      </c>
      <c r="I23" s="46">
        <f t="shared" si="3"/>
        <v>0</v>
      </c>
    </row>
    <row r="24" spans="1:10" x14ac:dyDescent="0.2">
      <c r="B24" s="46"/>
      <c r="D24" s="48"/>
      <c r="E24" s="46">
        <f t="shared" si="0"/>
        <v>0</v>
      </c>
      <c r="F24" s="48"/>
      <c r="G24" s="46">
        <f t="shared" si="1"/>
        <v>0</v>
      </c>
      <c r="H24" s="48">
        <f t="shared" si="2"/>
        <v>0</v>
      </c>
      <c r="I24" s="46">
        <f t="shared" si="3"/>
        <v>0</v>
      </c>
    </row>
    <row r="25" spans="1:10" x14ac:dyDescent="0.2">
      <c r="B25" s="46"/>
      <c r="D25" s="48"/>
      <c r="E25" s="46">
        <f t="shared" si="0"/>
        <v>0</v>
      </c>
      <c r="F25" s="48"/>
      <c r="G25" s="46">
        <f t="shared" si="1"/>
        <v>0</v>
      </c>
      <c r="H25" s="48">
        <f t="shared" si="2"/>
        <v>0</v>
      </c>
      <c r="I25" s="46">
        <f t="shared" si="3"/>
        <v>0</v>
      </c>
    </row>
    <row r="26" spans="1:10" x14ac:dyDescent="0.2">
      <c r="B26" s="46"/>
      <c r="D26" s="48"/>
      <c r="E26" s="46">
        <f>B26*D26</f>
        <v>0</v>
      </c>
      <c r="F26" s="48"/>
      <c r="G26" s="46">
        <f>B26*F26</f>
        <v>0</v>
      </c>
      <c r="H26" s="48">
        <f>D26+F26</f>
        <v>0</v>
      </c>
      <c r="I26" s="46">
        <f>SUM(E26,G26)</f>
        <v>0</v>
      </c>
    </row>
    <row r="27" spans="1:10" s="84" customFormat="1" x14ac:dyDescent="0.2">
      <c r="A27" s="84" t="s">
        <v>1</v>
      </c>
      <c r="B27" s="85"/>
      <c r="C27" s="86"/>
      <c r="D27" s="87"/>
      <c r="E27" s="88">
        <f>SUM(E1:E26)</f>
        <v>0</v>
      </c>
      <c r="F27" s="89"/>
      <c r="G27" s="88">
        <f>SUM(G1:G26)</f>
        <v>0</v>
      </c>
      <c r="H27" s="89"/>
      <c r="I27" s="88">
        <f>SUM(I1:I26)</f>
        <v>0</v>
      </c>
      <c r="J27" s="91"/>
    </row>
    <row r="28" spans="1:10" x14ac:dyDescent="0.2">
      <c r="B28" s="46"/>
      <c r="D28" s="48"/>
      <c r="E28" s="46"/>
      <c r="F28" s="48"/>
      <c r="G28" s="46"/>
      <c r="H28" s="48"/>
      <c r="I28" s="46"/>
    </row>
    <row r="29" spans="1:10" x14ac:dyDescent="0.2">
      <c r="A29" s="40" t="s">
        <v>47</v>
      </c>
      <c r="B29" s="49">
        <f>'Notes-GFA'!$C$14</f>
        <v>0</v>
      </c>
      <c r="D29" s="48"/>
      <c r="E29" s="46"/>
      <c r="F29" s="48"/>
      <c r="G29" s="46">
        <f>G27*B29</f>
        <v>0</v>
      </c>
      <c r="H29" s="48"/>
      <c r="I29" s="46">
        <f>G29</f>
        <v>0</v>
      </c>
    </row>
    <row r="30" spans="1:10" x14ac:dyDescent="0.2">
      <c r="B30" s="46"/>
      <c r="D30" s="48"/>
      <c r="E30" s="46">
        <f t="shared" si="0"/>
        <v>0</v>
      </c>
      <c r="F30" s="48"/>
      <c r="G30" s="46">
        <f t="shared" si="1"/>
        <v>0</v>
      </c>
      <c r="H30" s="48">
        <f t="shared" si="2"/>
        <v>0</v>
      </c>
      <c r="I30" s="46">
        <f t="shared" si="3"/>
        <v>0</v>
      </c>
    </row>
    <row r="31" spans="1:10" x14ac:dyDescent="0.2">
      <c r="B31" s="46"/>
      <c r="D31" s="48"/>
      <c r="E31" s="46">
        <f t="shared" si="0"/>
        <v>0</v>
      </c>
      <c r="F31" s="48"/>
      <c r="G31" s="46">
        <f t="shared" si="1"/>
        <v>0</v>
      </c>
      <c r="H31" s="48">
        <f t="shared" si="2"/>
        <v>0</v>
      </c>
      <c r="I31" s="46">
        <f t="shared" si="3"/>
        <v>0</v>
      </c>
    </row>
    <row r="32" spans="1:10" x14ac:dyDescent="0.2">
      <c r="B32" s="46"/>
      <c r="D32" s="48"/>
      <c r="E32" s="46">
        <f t="shared" si="0"/>
        <v>0</v>
      </c>
      <c r="F32" s="48"/>
      <c r="G32" s="46">
        <f t="shared" si="1"/>
        <v>0</v>
      </c>
      <c r="H32" s="48">
        <f t="shared" si="2"/>
        <v>0</v>
      </c>
      <c r="I32" s="46">
        <f t="shared" si="3"/>
        <v>0</v>
      </c>
    </row>
    <row r="33" spans="1:10" x14ac:dyDescent="0.2">
      <c r="B33" s="46"/>
      <c r="D33" s="48"/>
      <c r="E33" s="46">
        <f t="shared" si="0"/>
        <v>0</v>
      </c>
      <c r="F33" s="48"/>
      <c r="G33" s="46">
        <f t="shared" si="1"/>
        <v>0</v>
      </c>
      <c r="H33" s="48">
        <f t="shared" si="2"/>
        <v>0</v>
      </c>
      <c r="I33" s="46">
        <f t="shared" si="3"/>
        <v>0</v>
      </c>
    </row>
    <row r="34" spans="1:10" x14ac:dyDescent="0.2">
      <c r="B34" s="46"/>
      <c r="D34" s="48"/>
      <c r="E34" s="46">
        <f t="shared" si="0"/>
        <v>0</v>
      </c>
      <c r="F34" s="48"/>
      <c r="G34" s="46">
        <f t="shared" si="1"/>
        <v>0</v>
      </c>
      <c r="H34" s="48">
        <f t="shared" si="2"/>
        <v>0</v>
      </c>
      <c r="I34" s="46">
        <f t="shared" si="3"/>
        <v>0</v>
      </c>
    </row>
    <row r="35" spans="1:10" x14ac:dyDescent="0.2">
      <c r="B35" s="46"/>
      <c r="D35" s="48"/>
      <c r="E35" s="46">
        <f t="shared" si="0"/>
        <v>0</v>
      </c>
      <c r="F35" s="48"/>
      <c r="G35" s="46">
        <f t="shared" si="1"/>
        <v>0</v>
      </c>
      <c r="H35" s="48">
        <f t="shared" si="2"/>
        <v>0</v>
      </c>
      <c r="I35" s="46">
        <f t="shared" si="3"/>
        <v>0</v>
      </c>
    </row>
    <row r="36" spans="1:10" ht="13.5" thickBot="1" x14ac:dyDescent="0.25">
      <c r="A36" s="23" t="s">
        <v>7</v>
      </c>
      <c r="B36" s="50"/>
      <c r="C36" s="24" t="s">
        <v>135</v>
      </c>
      <c r="D36" s="51"/>
      <c r="E36" s="47">
        <f>SUM(E27:E35)</f>
        <v>0</v>
      </c>
      <c r="F36" s="51"/>
      <c r="G36" s="47">
        <f>SUM(G27:G35)</f>
        <v>0</v>
      </c>
      <c r="H36" s="51"/>
      <c r="I36" s="47">
        <f>SUM(I27:I35)</f>
        <v>0</v>
      </c>
      <c r="J36" s="80"/>
    </row>
    <row r="37" spans="1:10" ht="13.5" thickTop="1" x14ac:dyDescent="0.2"/>
  </sheetData>
  <phoneticPr fontId="0" type="noConversion"/>
  <pageMargins left="0.75" right="0.55000000000000004" top="1.75" bottom="0.5" header="0.5" footer="0.5"/>
  <pageSetup orientation="landscape" r:id="rId1"/>
  <headerFooter alignWithMargins="0">
    <oddHeader>&amp;LSTATE OF ALASKA ESCALATION COST STUDY - MODEL SCHOOL BUILDING
ANCHORAGE, ALASKA (BASE)
APRIL 2022
&amp;8HMS Project No.:  22013&amp;RPAGE &amp;P
DATE:  &amp;D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1F52D-E018-4F9E-A8F9-4E1882939CC5}">
  <sheetPr>
    <tabColor theme="3" tint="0.79998168889431442"/>
  </sheetPr>
  <dimension ref="A1:J68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226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74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x14ac:dyDescent="0.2">
      <c r="A7" s="1" t="s">
        <v>333</v>
      </c>
      <c r="B7" s="46"/>
      <c r="D7" s="48"/>
      <c r="E7" s="46">
        <f t="shared" ref="E7:E66" si="0">B7*D7</f>
        <v>0</v>
      </c>
      <c r="F7" s="48"/>
      <c r="G7" s="46">
        <f t="shared" ref="G7:G66" si="1">B7*F7</f>
        <v>0</v>
      </c>
      <c r="H7" s="48">
        <f t="shared" ref="H7:H66" si="2">D7+F7</f>
        <v>0</v>
      </c>
      <c r="I7" s="46">
        <f t="shared" ref="I7:I66" si="3">SUM(E7,G7)</f>
        <v>0</v>
      </c>
    </row>
    <row r="8" spans="1:10" x14ac:dyDescent="0.2">
      <c r="B8" s="46"/>
      <c r="D8" s="48"/>
      <c r="E8" s="46">
        <f t="shared" si="0"/>
        <v>0</v>
      </c>
      <c r="F8" s="48"/>
      <c r="G8" s="46">
        <f t="shared" si="1"/>
        <v>0</v>
      </c>
      <c r="H8" s="48">
        <f t="shared" si="2"/>
        <v>0</v>
      </c>
      <c r="I8" s="46">
        <f t="shared" si="3"/>
        <v>0</v>
      </c>
    </row>
    <row r="9" spans="1:10" x14ac:dyDescent="0.2">
      <c r="A9" s="1" t="s">
        <v>352</v>
      </c>
      <c r="B9" s="46"/>
      <c r="D9" s="48"/>
      <c r="E9" s="46">
        <f t="shared" si="0"/>
        <v>0</v>
      </c>
      <c r="F9" s="48"/>
      <c r="G9" s="46">
        <f t="shared" si="1"/>
        <v>0</v>
      </c>
      <c r="H9" s="48">
        <f t="shared" si="2"/>
        <v>0</v>
      </c>
      <c r="I9" s="46">
        <f t="shared" si="3"/>
        <v>0</v>
      </c>
    </row>
    <row r="10" spans="1:10" x14ac:dyDescent="0.2">
      <c r="B10" s="46"/>
      <c r="D10" s="48"/>
      <c r="E10" s="46">
        <f t="shared" si="0"/>
        <v>0</v>
      </c>
      <c r="F10" s="48"/>
      <c r="G10" s="46">
        <f t="shared" si="1"/>
        <v>0</v>
      </c>
      <c r="H10" s="48">
        <f t="shared" si="2"/>
        <v>0</v>
      </c>
      <c r="I10" s="46">
        <f t="shared" si="3"/>
        <v>0</v>
      </c>
    </row>
    <row r="11" spans="1:10" customFormat="1" x14ac:dyDescent="0.2">
      <c r="A11" t="s">
        <v>354</v>
      </c>
      <c r="B11" s="277">
        <v>60</v>
      </c>
      <c r="C11" s="278" t="s">
        <v>277</v>
      </c>
      <c r="D11" s="279">
        <v>513</v>
      </c>
      <c r="E11" s="81">
        <f t="shared" si="0"/>
        <v>30780</v>
      </c>
      <c r="F11" s="280">
        <v>1</v>
      </c>
      <c r="G11" s="281">
        <f t="shared" si="1"/>
        <v>60</v>
      </c>
    </row>
    <row r="12" spans="1:10" customFormat="1" x14ac:dyDescent="0.2">
      <c r="B12" s="277"/>
      <c r="C12" s="278"/>
      <c r="D12" s="279"/>
      <c r="E12" s="81">
        <f t="shared" si="0"/>
        <v>0</v>
      </c>
      <c r="F12" s="280"/>
      <c r="G12" s="281">
        <f t="shared" si="1"/>
        <v>0</v>
      </c>
    </row>
    <row r="13" spans="1:10" customFormat="1" x14ac:dyDescent="0.2">
      <c r="A13" t="s">
        <v>355</v>
      </c>
      <c r="B13" s="277">
        <v>8</v>
      </c>
      <c r="C13" s="278" t="s">
        <v>353</v>
      </c>
      <c r="D13" s="279">
        <v>829</v>
      </c>
      <c r="E13" s="81">
        <f t="shared" si="0"/>
        <v>6632</v>
      </c>
      <c r="F13" s="280">
        <v>1.65</v>
      </c>
      <c r="G13" s="281">
        <f t="shared" si="1"/>
        <v>13.2</v>
      </c>
    </row>
    <row r="14" spans="1:10" x14ac:dyDescent="0.2">
      <c r="B14" s="46"/>
      <c r="D14" s="48"/>
      <c r="E14" s="46">
        <f t="shared" si="0"/>
        <v>0</v>
      </c>
      <c r="F14" s="48"/>
      <c r="G14" s="46">
        <f t="shared" si="1"/>
        <v>0</v>
      </c>
      <c r="H14" s="48">
        <f t="shared" si="2"/>
        <v>0</v>
      </c>
      <c r="I14" s="46">
        <f t="shared" si="3"/>
        <v>0</v>
      </c>
    </row>
    <row r="15" spans="1:10" customFormat="1" x14ac:dyDescent="0.2">
      <c r="A15" t="s">
        <v>357</v>
      </c>
      <c r="B15" s="277">
        <v>54</v>
      </c>
      <c r="C15" s="278" t="s">
        <v>277</v>
      </c>
      <c r="D15" s="279">
        <v>781</v>
      </c>
      <c r="E15" s="81">
        <f t="shared" si="0"/>
        <v>42174</v>
      </c>
      <c r="F15" s="280">
        <v>0.75</v>
      </c>
      <c r="G15" s="281">
        <f t="shared" si="1"/>
        <v>40.5</v>
      </c>
    </row>
    <row r="16" spans="1:10" customFormat="1" x14ac:dyDescent="0.2">
      <c r="B16" s="277"/>
      <c r="C16" s="278"/>
      <c r="D16" s="279"/>
      <c r="E16" s="81">
        <f t="shared" si="0"/>
        <v>0</v>
      </c>
      <c r="F16" s="280"/>
      <c r="G16" s="281">
        <f t="shared" si="1"/>
        <v>0</v>
      </c>
    </row>
    <row r="17" spans="1:9" customFormat="1" x14ac:dyDescent="0.2">
      <c r="A17" t="s">
        <v>358</v>
      </c>
      <c r="B17" s="277">
        <v>22</v>
      </c>
      <c r="C17" s="278" t="s">
        <v>277</v>
      </c>
      <c r="D17" s="279">
        <v>1326</v>
      </c>
      <c r="E17" s="81">
        <f t="shared" si="0"/>
        <v>29172</v>
      </c>
      <c r="F17" s="280">
        <v>1.25</v>
      </c>
      <c r="G17" s="281">
        <f t="shared" si="1"/>
        <v>27.5</v>
      </c>
    </row>
    <row r="18" spans="1:9" customFormat="1" x14ac:dyDescent="0.2">
      <c r="B18" s="277"/>
      <c r="C18" s="278"/>
      <c r="D18" s="279"/>
      <c r="E18" s="81"/>
      <c r="F18" s="280"/>
      <c r="G18" s="281"/>
    </row>
    <row r="19" spans="1:9" customFormat="1" x14ac:dyDescent="0.2">
      <c r="A19" t="s">
        <v>359</v>
      </c>
      <c r="B19" s="277">
        <v>60</v>
      </c>
      <c r="C19" s="278" t="s">
        <v>312</v>
      </c>
      <c r="D19" s="279">
        <v>1605</v>
      </c>
      <c r="E19" s="81">
        <f>B19*D19</f>
        <v>96300</v>
      </c>
      <c r="F19" s="280">
        <v>2.88</v>
      </c>
      <c r="G19" s="281">
        <f>B19*F19</f>
        <v>172.8</v>
      </c>
    </row>
    <row r="20" spans="1:9" customFormat="1" x14ac:dyDescent="0.2">
      <c r="B20" s="277"/>
      <c r="C20" s="278"/>
      <c r="D20" s="279"/>
      <c r="E20" s="81"/>
      <c r="F20" s="280"/>
      <c r="G20" s="281"/>
    </row>
    <row r="21" spans="1:9" customFormat="1" x14ac:dyDescent="0.2">
      <c r="A21" t="s">
        <v>356</v>
      </c>
      <c r="B21" s="277">
        <v>8</v>
      </c>
      <c r="C21" s="278" t="s">
        <v>312</v>
      </c>
      <c r="D21" s="279">
        <v>2626</v>
      </c>
      <c r="E21" s="81">
        <f t="shared" si="0"/>
        <v>21008</v>
      </c>
      <c r="F21" s="280">
        <v>5.75</v>
      </c>
      <c r="G21" s="281">
        <f t="shared" si="1"/>
        <v>46</v>
      </c>
    </row>
    <row r="22" spans="1:9" x14ac:dyDescent="0.2">
      <c r="B22" s="46"/>
      <c r="D22" s="48"/>
      <c r="E22" s="46">
        <f t="shared" si="0"/>
        <v>0</v>
      </c>
      <c r="F22" s="48"/>
      <c r="G22" s="46">
        <f t="shared" si="1"/>
        <v>0</v>
      </c>
      <c r="H22" s="48">
        <f t="shared" si="2"/>
        <v>0</v>
      </c>
      <c r="I22" s="46">
        <f t="shared" si="3"/>
        <v>0</v>
      </c>
    </row>
    <row r="23" spans="1:9" customFormat="1" x14ac:dyDescent="0.2">
      <c r="A23" t="s">
        <v>361</v>
      </c>
      <c r="B23" s="277">
        <v>16</v>
      </c>
      <c r="C23" s="278" t="s">
        <v>277</v>
      </c>
      <c r="D23" s="279">
        <v>3380</v>
      </c>
      <c r="E23" s="81">
        <f t="shared" si="0"/>
        <v>54080</v>
      </c>
      <c r="F23" s="280">
        <v>7.45</v>
      </c>
      <c r="G23" s="281">
        <f t="shared" si="1"/>
        <v>119.2</v>
      </c>
    </row>
    <row r="24" spans="1:9" x14ac:dyDescent="0.2">
      <c r="B24" s="46"/>
      <c r="D24" s="48"/>
      <c r="E24" s="46">
        <f t="shared" si="0"/>
        <v>0</v>
      </c>
      <c r="F24" s="48"/>
      <c r="G24" s="46">
        <f t="shared" si="1"/>
        <v>0</v>
      </c>
      <c r="H24" s="48">
        <f t="shared" si="2"/>
        <v>0</v>
      </c>
      <c r="I24" s="46">
        <f t="shared" si="3"/>
        <v>0</v>
      </c>
    </row>
    <row r="25" spans="1:9" x14ac:dyDescent="0.2">
      <c r="A25" s="1" t="s">
        <v>360</v>
      </c>
      <c r="B25" s="46"/>
      <c r="D25" s="48"/>
      <c r="E25" s="46">
        <f t="shared" si="0"/>
        <v>0</v>
      </c>
      <c r="F25" s="48"/>
      <c r="G25" s="46">
        <f t="shared" si="1"/>
        <v>0</v>
      </c>
      <c r="H25" s="48">
        <f t="shared" si="2"/>
        <v>0</v>
      </c>
      <c r="I25" s="46">
        <f t="shared" si="3"/>
        <v>0</v>
      </c>
    </row>
    <row r="26" spans="1:9" x14ac:dyDescent="0.2">
      <c r="B26" s="46"/>
      <c r="D26" s="48"/>
      <c r="E26" s="46"/>
      <c r="F26" s="48"/>
      <c r="G26" s="46"/>
      <c r="H26" s="48"/>
      <c r="I26" s="46"/>
    </row>
    <row r="27" spans="1:9" customFormat="1" x14ac:dyDescent="0.2">
      <c r="A27" t="s">
        <v>362</v>
      </c>
      <c r="B27" s="277">
        <v>1</v>
      </c>
      <c r="C27" s="278" t="s">
        <v>277</v>
      </c>
      <c r="D27" s="279">
        <v>6910</v>
      </c>
      <c r="E27" s="81">
        <f t="shared" ref="E27" si="4">B27*D27</f>
        <v>6910</v>
      </c>
      <c r="F27" s="280">
        <v>13.33</v>
      </c>
      <c r="G27" s="281">
        <f t="shared" ref="G27" si="5">B27*F27</f>
        <v>13.33</v>
      </c>
    </row>
    <row r="28" spans="1:9" x14ac:dyDescent="0.2">
      <c r="B28" s="46"/>
      <c r="D28" s="48"/>
      <c r="E28" s="46"/>
      <c r="F28" s="48"/>
      <c r="G28" s="46"/>
      <c r="H28" s="48"/>
      <c r="I28" s="46"/>
    </row>
    <row r="29" spans="1:9" x14ac:dyDescent="0.2">
      <c r="A29" s="1" t="s">
        <v>363</v>
      </c>
      <c r="B29" s="46"/>
      <c r="D29" s="48"/>
      <c r="E29" s="46"/>
      <c r="F29" s="48"/>
      <c r="G29" s="46"/>
      <c r="H29" s="48"/>
      <c r="I29" s="46"/>
    </row>
    <row r="30" spans="1:9" x14ac:dyDescent="0.2">
      <c r="B30" s="46"/>
      <c r="D30" s="48"/>
      <c r="E30" s="46">
        <f t="shared" si="0"/>
        <v>0</v>
      </c>
      <c r="F30" s="48"/>
      <c r="G30" s="46">
        <f t="shared" si="1"/>
        <v>0</v>
      </c>
      <c r="H30" s="48">
        <f t="shared" si="2"/>
        <v>0</v>
      </c>
      <c r="I30" s="46">
        <f t="shared" si="3"/>
        <v>0</v>
      </c>
    </row>
    <row r="31" spans="1:9" customFormat="1" x14ac:dyDescent="0.2">
      <c r="A31" t="s">
        <v>364</v>
      </c>
      <c r="B31" s="277">
        <v>180</v>
      </c>
      <c r="C31" s="278" t="s">
        <v>52</v>
      </c>
      <c r="D31" s="279">
        <v>103</v>
      </c>
      <c r="E31" s="81">
        <f t="shared" si="0"/>
        <v>18540</v>
      </c>
      <c r="F31" s="280">
        <v>0.307</v>
      </c>
      <c r="G31" s="281">
        <f t="shared" si="1"/>
        <v>55.26</v>
      </c>
    </row>
    <row r="32" spans="1:9" x14ac:dyDescent="0.2">
      <c r="B32" s="46"/>
      <c r="D32" s="48"/>
      <c r="E32" s="46">
        <f t="shared" si="0"/>
        <v>0</v>
      </c>
      <c r="F32" s="48"/>
      <c r="G32" s="285">
        <f t="shared" si="1"/>
        <v>0</v>
      </c>
      <c r="H32" s="48">
        <f t="shared" ref="H32" si="6">D32+F32</f>
        <v>0</v>
      </c>
      <c r="I32" s="46">
        <f t="shared" ref="I32" si="7">SUM(E32,G32)</f>
        <v>0</v>
      </c>
    </row>
    <row r="33" spans="1:10" s="298" customFormat="1" x14ac:dyDescent="0.2">
      <c r="A33" s="298" t="s">
        <v>265</v>
      </c>
      <c r="B33" s="299"/>
      <c r="C33" s="300"/>
      <c r="D33" s="301"/>
      <c r="E33" s="302">
        <f t="shared" si="0"/>
        <v>0</v>
      </c>
      <c r="F33" s="303"/>
      <c r="G33" s="304">
        <f>SUM(G1:G32)</f>
        <v>547.79</v>
      </c>
      <c r="H33" s="305" t="s">
        <v>241</v>
      </c>
      <c r="I33" s="299"/>
    </row>
    <row r="34" spans="1:10" x14ac:dyDescent="0.2">
      <c r="B34" s="46"/>
      <c r="D34" s="48"/>
      <c r="E34" s="46"/>
      <c r="F34" s="48"/>
      <c r="G34" s="46"/>
      <c r="H34" s="48"/>
      <c r="I34" s="46"/>
    </row>
    <row r="35" spans="1:10" x14ac:dyDescent="0.2">
      <c r="A35" s="40" t="s">
        <v>242</v>
      </c>
      <c r="B35" s="46"/>
      <c r="D35" s="48"/>
      <c r="E35" s="46"/>
      <c r="F35" s="48"/>
      <c r="G35" s="296">
        <f>'Labor Rates'!F22</f>
        <v>89.17</v>
      </c>
      <c r="H35" s="297" t="s">
        <v>254</v>
      </c>
      <c r="I35" s="46"/>
    </row>
    <row r="36" spans="1:10" customFormat="1" ht="12.75" customHeight="1" x14ac:dyDescent="0.2">
      <c r="A36" s="308"/>
      <c r="B36" s="309"/>
      <c r="C36" s="310"/>
      <c r="D36" s="311"/>
      <c r="E36" s="309"/>
      <c r="F36" s="312"/>
      <c r="G36" s="313"/>
      <c r="H36" s="314"/>
      <c r="I36" s="308"/>
      <c r="J36" s="286"/>
    </row>
    <row r="37" spans="1:10" s="229" customFormat="1" ht="12.75" customHeight="1" x14ac:dyDescent="0.2">
      <c r="A37" s="229" t="s">
        <v>334</v>
      </c>
      <c r="B37" s="315"/>
      <c r="C37" s="316"/>
      <c r="D37" s="317"/>
      <c r="E37" s="318">
        <f>SUM(E1:E36)</f>
        <v>305596</v>
      </c>
      <c r="F37" s="318"/>
      <c r="G37" s="318">
        <f>G33*G35</f>
        <v>48846</v>
      </c>
      <c r="H37" s="318"/>
      <c r="I37" s="318">
        <f>SUM(E37:G37)</f>
        <v>354442</v>
      </c>
    </row>
    <row r="38" spans="1:10" x14ac:dyDescent="0.2">
      <c r="A38" s="1" t="s">
        <v>335</v>
      </c>
      <c r="B38" s="46"/>
      <c r="D38" s="48"/>
      <c r="E38" s="46">
        <f t="shared" si="0"/>
        <v>0</v>
      </c>
      <c r="F38" s="48"/>
      <c r="G38" s="46">
        <f t="shared" si="1"/>
        <v>0</v>
      </c>
      <c r="H38" s="48">
        <f t="shared" si="2"/>
        <v>0</v>
      </c>
      <c r="I38" s="46">
        <f t="shared" si="3"/>
        <v>0</v>
      </c>
    </row>
    <row r="39" spans="1:10" x14ac:dyDescent="0.2">
      <c r="B39" s="46"/>
      <c r="D39" s="48"/>
      <c r="E39" s="46"/>
      <c r="F39" s="48"/>
      <c r="G39" s="46"/>
      <c r="H39" s="48"/>
      <c r="I39" s="46"/>
    </row>
    <row r="40" spans="1:10" x14ac:dyDescent="0.2">
      <c r="A40" s="1" t="s">
        <v>394</v>
      </c>
      <c r="B40" s="46"/>
      <c r="D40" s="48"/>
      <c r="E40" s="46"/>
      <c r="F40" s="48"/>
      <c r="G40" s="46"/>
      <c r="H40" s="48"/>
      <c r="I40" s="46"/>
    </row>
    <row r="41" spans="1:10" x14ac:dyDescent="0.2">
      <c r="B41" s="46"/>
      <c r="D41" s="48"/>
      <c r="E41" s="46"/>
      <c r="F41" s="48"/>
      <c r="G41" s="46"/>
      <c r="H41" s="48"/>
      <c r="I41" s="46"/>
    </row>
    <row r="42" spans="1:10" customFormat="1" x14ac:dyDescent="0.2">
      <c r="A42" t="s">
        <v>395</v>
      </c>
      <c r="B42" s="277">
        <v>4198</v>
      </c>
      <c r="C42" s="278" t="s">
        <v>236</v>
      </c>
      <c r="D42" s="279">
        <v>1.1499999999999999</v>
      </c>
      <c r="E42" s="81">
        <f>B42*D42</f>
        <v>4828</v>
      </c>
      <c r="F42" s="280">
        <v>0.02</v>
      </c>
      <c r="G42" s="281">
        <f>B42*F42</f>
        <v>83.96</v>
      </c>
    </row>
    <row r="43" spans="1:10" customFormat="1" x14ac:dyDescent="0.2">
      <c r="B43" s="277"/>
      <c r="C43" s="278"/>
      <c r="D43" s="279"/>
      <c r="E43" s="81"/>
      <c r="F43" s="280"/>
      <c r="G43" s="281"/>
    </row>
    <row r="44" spans="1:10" customFormat="1" x14ac:dyDescent="0.2">
      <c r="A44" t="s">
        <v>396</v>
      </c>
      <c r="B44" s="277">
        <v>76</v>
      </c>
      <c r="C44" s="278" t="s">
        <v>277</v>
      </c>
      <c r="D44" s="279">
        <v>17</v>
      </c>
      <c r="E44" s="81">
        <f>B44*D44</f>
        <v>1292</v>
      </c>
      <c r="F44" s="280">
        <v>0.45</v>
      </c>
      <c r="G44" s="281">
        <f>B44*F44</f>
        <v>34.200000000000003</v>
      </c>
    </row>
    <row r="45" spans="1:10" x14ac:dyDescent="0.2">
      <c r="B45" s="46"/>
      <c r="D45" s="48"/>
      <c r="E45" s="46"/>
      <c r="F45" s="48"/>
      <c r="G45" s="46"/>
      <c r="H45" s="48"/>
      <c r="I45" s="46"/>
    </row>
    <row r="46" spans="1:10" customFormat="1" x14ac:dyDescent="0.2">
      <c r="A46" t="s">
        <v>397</v>
      </c>
      <c r="B46" s="277">
        <v>14</v>
      </c>
      <c r="C46" s="278" t="s">
        <v>277</v>
      </c>
      <c r="D46" s="279">
        <v>33.6</v>
      </c>
      <c r="E46" s="81">
        <f>B46*D46</f>
        <v>470</v>
      </c>
      <c r="F46" s="280">
        <v>0.53300000000000003</v>
      </c>
      <c r="G46" s="281">
        <f>B46*F46</f>
        <v>7.46</v>
      </c>
    </row>
    <row r="47" spans="1:10" customFormat="1" x14ac:dyDescent="0.2">
      <c r="B47" s="277"/>
      <c r="C47" s="278"/>
      <c r="D47" s="279"/>
      <c r="E47" s="81"/>
      <c r="F47" s="280"/>
      <c r="G47" s="281"/>
    </row>
    <row r="48" spans="1:10" customFormat="1" x14ac:dyDescent="0.2">
      <c r="A48" t="s">
        <v>398</v>
      </c>
      <c r="B48" s="277">
        <v>104</v>
      </c>
      <c r="C48" s="278" t="s">
        <v>277</v>
      </c>
      <c r="D48" s="279">
        <v>42</v>
      </c>
      <c r="E48" s="81">
        <f>B48*D48</f>
        <v>4368</v>
      </c>
      <c r="F48" s="280">
        <v>0.93</v>
      </c>
      <c r="G48" s="281">
        <f>B48*F48</f>
        <v>96.72</v>
      </c>
    </row>
    <row r="49" spans="1:10" x14ac:dyDescent="0.2">
      <c r="B49" s="46"/>
      <c r="D49" s="48"/>
      <c r="E49" s="46">
        <f t="shared" ref="E49:E55" si="8">B49*D49</f>
        <v>0</v>
      </c>
      <c r="F49" s="48"/>
      <c r="G49" s="285">
        <f t="shared" ref="G49:G55" si="9">B49*F49</f>
        <v>0</v>
      </c>
      <c r="H49" s="48">
        <f t="shared" ref="H49" si="10">D49+F49</f>
        <v>0</v>
      </c>
      <c r="I49" s="46">
        <f t="shared" ref="I49" si="11">SUM(E49,G49)</f>
        <v>0</v>
      </c>
    </row>
    <row r="50" spans="1:10" s="298" customFormat="1" x14ac:dyDescent="0.2">
      <c r="A50" s="298" t="s">
        <v>265</v>
      </c>
      <c r="B50" s="299"/>
      <c r="C50" s="300"/>
      <c r="D50" s="301"/>
      <c r="E50" s="302">
        <f t="shared" si="8"/>
        <v>0</v>
      </c>
      <c r="F50" s="303"/>
      <c r="G50" s="304">
        <f>SUM(G40:G49)</f>
        <v>222.34</v>
      </c>
      <c r="H50" s="305" t="s">
        <v>241</v>
      </c>
      <c r="I50" s="299"/>
    </row>
    <row r="51" spans="1:10" x14ac:dyDescent="0.2">
      <c r="B51" s="46"/>
      <c r="D51" s="48"/>
      <c r="E51" s="46"/>
      <c r="F51" s="48"/>
      <c r="G51" s="46"/>
      <c r="H51" s="48"/>
      <c r="I51" s="46"/>
    </row>
    <row r="52" spans="1:10" x14ac:dyDescent="0.2">
      <c r="A52" s="40" t="s">
        <v>242</v>
      </c>
      <c r="B52" s="46"/>
      <c r="D52" s="48"/>
      <c r="E52" s="46"/>
      <c r="F52" s="48"/>
      <c r="G52" s="296">
        <f>'Labor Rates'!M46</f>
        <v>73.31</v>
      </c>
      <c r="H52" s="297" t="s">
        <v>254</v>
      </c>
      <c r="I52" s="46"/>
    </row>
    <row r="53" spans="1:10" customFormat="1" ht="12.75" customHeight="1" x14ac:dyDescent="0.2">
      <c r="A53" s="308"/>
      <c r="B53" s="309"/>
      <c r="C53" s="310"/>
      <c r="D53" s="311"/>
      <c r="E53" s="309"/>
      <c r="F53" s="312"/>
      <c r="G53" s="313"/>
      <c r="H53" s="314"/>
      <c r="I53" s="308"/>
      <c r="J53" s="286"/>
    </row>
    <row r="54" spans="1:10" s="229" customFormat="1" ht="12.75" customHeight="1" x14ac:dyDescent="0.2">
      <c r="A54" s="229" t="s">
        <v>341</v>
      </c>
      <c r="B54" s="315"/>
      <c r="C54" s="316"/>
      <c r="D54" s="317"/>
      <c r="E54" s="318">
        <f>SUM(E40:E53)</f>
        <v>10958</v>
      </c>
      <c r="F54" s="318"/>
      <c r="G54" s="318">
        <f>G50*G52</f>
        <v>16300</v>
      </c>
      <c r="H54" s="318"/>
      <c r="I54" s="318">
        <f>SUM(E54:G54)</f>
        <v>27258</v>
      </c>
    </row>
    <row r="55" spans="1:10" x14ac:dyDescent="0.2">
      <c r="B55" s="46"/>
      <c r="D55" s="48"/>
      <c r="E55" s="46">
        <f t="shared" si="8"/>
        <v>0</v>
      </c>
      <c r="F55" s="48"/>
      <c r="G55" s="46">
        <f t="shared" si="9"/>
        <v>0</v>
      </c>
      <c r="H55" s="48">
        <f t="shared" ref="H55" si="12">D55+F55</f>
        <v>0</v>
      </c>
      <c r="I55" s="46">
        <f t="shared" ref="I55" si="13">SUM(E55,G55)</f>
        <v>0</v>
      </c>
    </row>
    <row r="56" spans="1:10" customFormat="1" ht="12.75" customHeight="1" x14ac:dyDescent="0.2">
      <c r="A56" s="308" t="s">
        <v>290</v>
      </c>
      <c r="B56" s="309"/>
      <c r="C56" s="310"/>
      <c r="D56" s="311"/>
      <c r="E56" s="309"/>
      <c r="F56" s="312"/>
      <c r="G56" s="319"/>
      <c r="H56" s="308"/>
      <c r="I56" s="308"/>
    </row>
    <row r="57" spans="1:10" customFormat="1" ht="12.75" customHeight="1" x14ac:dyDescent="0.2">
      <c r="A57" s="308" t="s">
        <v>291</v>
      </c>
      <c r="B57" s="289">
        <v>0.2</v>
      </c>
      <c r="C57" s="310"/>
      <c r="D57" s="311"/>
      <c r="E57" s="320">
        <f>E54*B57</f>
        <v>2192</v>
      </c>
      <c r="F57" s="312"/>
      <c r="G57" s="320">
        <f>G54*B57</f>
        <v>3260</v>
      </c>
      <c r="H57" s="308"/>
      <c r="I57" s="320">
        <f>SUM(E57:G57)</f>
        <v>5452</v>
      </c>
    </row>
    <row r="58" spans="1:10" customFormat="1" x14ac:dyDescent="0.2">
      <c r="B58" s="289"/>
      <c r="C58" s="278"/>
      <c r="D58" s="242"/>
      <c r="E58" s="228"/>
      <c r="F58" s="283"/>
      <c r="G58" s="228"/>
      <c r="I58" s="228"/>
    </row>
    <row r="59" spans="1:10" customFormat="1" x14ac:dyDescent="0.2">
      <c r="A59" s="229" t="s">
        <v>342</v>
      </c>
      <c r="B59" s="315"/>
      <c r="C59" s="321"/>
      <c r="D59" s="317"/>
      <c r="E59" s="318">
        <f>SUM(E54:E58)</f>
        <v>13150</v>
      </c>
      <c r="F59" s="318"/>
      <c r="G59" s="318">
        <f>SUM(G54:G58)</f>
        <v>19560</v>
      </c>
      <c r="H59" s="318"/>
      <c r="I59" s="318">
        <f>SUM(I54:I58)</f>
        <v>32710</v>
      </c>
    </row>
    <row r="60" spans="1:10" x14ac:dyDescent="0.2">
      <c r="B60" s="46"/>
      <c r="D60" s="48"/>
      <c r="E60" s="46"/>
      <c r="F60" s="48"/>
      <c r="G60" s="46"/>
      <c r="H60" s="48"/>
      <c r="I60" s="46"/>
    </row>
    <row r="61" spans="1:10" x14ac:dyDescent="0.2">
      <c r="B61" s="46"/>
      <c r="D61" s="48"/>
      <c r="E61" s="46"/>
      <c r="F61" s="48"/>
      <c r="G61" s="46"/>
      <c r="H61" s="48"/>
      <c r="I61" s="46"/>
    </row>
    <row r="62" spans="1:10" x14ac:dyDescent="0.2">
      <c r="B62" s="46"/>
      <c r="D62" s="48"/>
      <c r="E62" s="46"/>
      <c r="F62" s="48"/>
      <c r="G62" s="46"/>
      <c r="H62" s="48"/>
      <c r="I62" s="46"/>
    </row>
    <row r="63" spans="1:10" x14ac:dyDescent="0.2">
      <c r="B63" s="46"/>
      <c r="D63" s="48"/>
      <c r="E63" s="46"/>
      <c r="F63" s="48"/>
      <c r="G63" s="46"/>
      <c r="H63" s="48"/>
      <c r="I63" s="46"/>
    </row>
    <row r="64" spans="1:10" x14ac:dyDescent="0.2">
      <c r="B64" s="46"/>
      <c r="D64" s="48"/>
      <c r="E64" s="46">
        <f t="shared" si="0"/>
        <v>0</v>
      </c>
      <c r="F64" s="48"/>
      <c r="G64" s="46">
        <f t="shared" si="1"/>
        <v>0</v>
      </c>
      <c r="H64" s="48">
        <f t="shared" si="2"/>
        <v>0</v>
      </c>
      <c r="I64" s="46">
        <f t="shared" si="3"/>
        <v>0</v>
      </c>
    </row>
    <row r="65" spans="1:10" x14ac:dyDescent="0.2">
      <c r="B65" s="46"/>
      <c r="D65" s="48"/>
      <c r="E65" s="46">
        <f t="shared" si="0"/>
        <v>0</v>
      </c>
      <c r="F65" s="48"/>
      <c r="G65" s="46">
        <f t="shared" si="1"/>
        <v>0</v>
      </c>
      <c r="H65" s="48">
        <f t="shared" si="2"/>
        <v>0</v>
      </c>
      <c r="I65" s="46">
        <f t="shared" si="3"/>
        <v>0</v>
      </c>
    </row>
    <row r="66" spans="1:10" x14ac:dyDescent="0.2">
      <c r="B66" s="46"/>
      <c r="D66" s="48"/>
      <c r="E66" s="46">
        <f t="shared" si="0"/>
        <v>0</v>
      </c>
      <c r="F66" s="48"/>
      <c r="G66" s="46">
        <f t="shared" si="1"/>
        <v>0</v>
      </c>
      <c r="H66" s="48">
        <f t="shared" si="2"/>
        <v>0</v>
      </c>
      <c r="I66" s="46">
        <f t="shared" si="3"/>
        <v>0</v>
      </c>
    </row>
    <row r="67" spans="1:10" ht="13.5" thickBot="1" x14ac:dyDescent="0.25">
      <c r="A67" s="23" t="s">
        <v>7</v>
      </c>
      <c r="B67" s="50">
        <v>79</v>
      </c>
      <c r="C67" s="24" t="s">
        <v>136</v>
      </c>
      <c r="D67" s="51"/>
      <c r="E67" s="47">
        <f>E59+E37</f>
        <v>318746</v>
      </c>
      <c r="F67" s="51"/>
      <c r="G67" s="47">
        <f>G59+G37</f>
        <v>68406</v>
      </c>
      <c r="H67" s="51"/>
      <c r="I67" s="47">
        <f>I59+I37</f>
        <v>387152</v>
      </c>
      <c r="J67" s="80"/>
    </row>
    <row r="68" spans="1:10" ht="13.5" thickTop="1" x14ac:dyDescent="0.2"/>
  </sheetData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7361E-1499-4286-BB62-2643247503EB}">
  <dimension ref="A1:J37"/>
  <sheetViews>
    <sheetView showZeros="0" zoomScaleNormal="100" workbookViewId="0">
      <selection activeCell="A7" sqref="A7"/>
    </sheetView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226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75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x14ac:dyDescent="0.2">
      <c r="B7" s="46"/>
      <c r="D7" s="48"/>
      <c r="E7" s="46">
        <f t="shared" ref="E7:E35" si="0">B7*D7</f>
        <v>0</v>
      </c>
      <c r="F7" s="48"/>
      <c r="G7" s="46">
        <f t="shared" ref="G7:G35" si="1">B7*F7</f>
        <v>0</v>
      </c>
      <c r="H7" s="48">
        <f t="shared" ref="H7:H35" si="2">D7+F7</f>
        <v>0</v>
      </c>
      <c r="I7" s="46">
        <f t="shared" ref="I7:I35" si="3">SUM(E7,G7)</f>
        <v>0</v>
      </c>
    </row>
    <row r="8" spans="1:10" x14ac:dyDescent="0.2">
      <c r="B8" s="46"/>
      <c r="D8" s="48"/>
      <c r="E8" s="46">
        <f t="shared" si="0"/>
        <v>0</v>
      </c>
      <c r="F8" s="48"/>
      <c r="G8" s="46">
        <f t="shared" si="1"/>
        <v>0</v>
      </c>
      <c r="H8" s="48">
        <f t="shared" si="2"/>
        <v>0</v>
      </c>
      <c r="I8" s="46">
        <f t="shared" si="3"/>
        <v>0</v>
      </c>
    </row>
    <row r="9" spans="1:10" x14ac:dyDescent="0.2">
      <c r="B9" s="46"/>
      <c r="D9" s="48"/>
      <c r="E9" s="46">
        <f t="shared" si="0"/>
        <v>0</v>
      </c>
      <c r="F9" s="48"/>
      <c r="G9" s="46">
        <f t="shared" si="1"/>
        <v>0</v>
      </c>
      <c r="H9" s="48">
        <f t="shared" si="2"/>
        <v>0</v>
      </c>
      <c r="I9" s="46">
        <f t="shared" si="3"/>
        <v>0</v>
      </c>
    </row>
    <row r="10" spans="1:10" x14ac:dyDescent="0.2">
      <c r="B10" s="46"/>
      <c r="D10" s="48"/>
      <c r="E10" s="46">
        <f t="shared" si="0"/>
        <v>0</v>
      </c>
      <c r="F10" s="48"/>
      <c r="G10" s="46">
        <f t="shared" si="1"/>
        <v>0</v>
      </c>
      <c r="H10" s="48">
        <f t="shared" si="2"/>
        <v>0</v>
      </c>
      <c r="I10" s="46">
        <f t="shared" si="3"/>
        <v>0</v>
      </c>
    </row>
    <row r="11" spans="1:10" x14ac:dyDescent="0.2">
      <c r="B11" s="46"/>
      <c r="D11" s="48"/>
      <c r="E11" s="46">
        <f t="shared" si="0"/>
        <v>0</v>
      </c>
      <c r="F11" s="48"/>
      <c r="G11" s="46">
        <f t="shared" si="1"/>
        <v>0</v>
      </c>
      <c r="H11" s="48">
        <f t="shared" si="2"/>
        <v>0</v>
      </c>
      <c r="I11" s="46">
        <f t="shared" si="3"/>
        <v>0</v>
      </c>
    </row>
    <row r="12" spans="1:10" x14ac:dyDescent="0.2">
      <c r="B12" s="46"/>
      <c r="D12" s="48"/>
      <c r="E12" s="46">
        <f t="shared" si="0"/>
        <v>0</v>
      </c>
      <c r="F12" s="48"/>
      <c r="G12" s="46">
        <f t="shared" si="1"/>
        <v>0</v>
      </c>
      <c r="H12" s="48">
        <f t="shared" si="2"/>
        <v>0</v>
      </c>
      <c r="I12" s="46">
        <f t="shared" si="3"/>
        <v>0</v>
      </c>
    </row>
    <row r="13" spans="1:10" x14ac:dyDescent="0.2">
      <c r="B13" s="46"/>
      <c r="D13" s="48"/>
      <c r="E13" s="46">
        <f t="shared" si="0"/>
        <v>0</v>
      </c>
      <c r="F13" s="48"/>
      <c r="G13" s="46">
        <f t="shared" si="1"/>
        <v>0</v>
      </c>
      <c r="H13" s="48">
        <f t="shared" si="2"/>
        <v>0</v>
      </c>
      <c r="I13" s="46">
        <f t="shared" si="3"/>
        <v>0</v>
      </c>
    </row>
    <row r="14" spans="1:10" x14ac:dyDescent="0.2">
      <c r="B14" s="46"/>
      <c r="D14" s="48"/>
      <c r="E14" s="46">
        <f t="shared" si="0"/>
        <v>0</v>
      </c>
      <c r="F14" s="48"/>
      <c r="G14" s="46">
        <f t="shared" si="1"/>
        <v>0</v>
      </c>
      <c r="H14" s="48">
        <f t="shared" si="2"/>
        <v>0</v>
      </c>
      <c r="I14" s="46">
        <f t="shared" si="3"/>
        <v>0</v>
      </c>
    </row>
    <row r="15" spans="1:10" x14ac:dyDescent="0.2">
      <c r="B15" s="46"/>
      <c r="D15" s="48"/>
      <c r="E15" s="46">
        <f t="shared" si="0"/>
        <v>0</v>
      </c>
      <c r="F15" s="48"/>
      <c r="G15" s="46">
        <f t="shared" si="1"/>
        <v>0</v>
      </c>
      <c r="H15" s="48">
        <f t="shared" si="2"/>
        <v>0</v>
      </c>
      <c r="I15" s="46">
        <f t="shared" si="3"/>
        <v>0</v>
      </c>
    </row>
    <row r="16" spans="1:10" x14ac:dyDescent="0.2">
      <c r="B16" s="46"/>
      <c r="D16" s="48"/>
      <c r="E16" s="46">
        <f t="shared" si="0"/>
        <v>0</v>
      </c>
      <c r="F16" s="48"/>
      <c r="G16" s="46">
        <f t="shared" si="1"/>
        <v>0</v>
      </c>
      <c r="H16" s="48">
        <f t="shared" si="2"/>
        <v>0</v>
      </c>
      <c r="I16" s="46">
        <f t="shared" si="3"/>
        <v>0</v>
      </c>
    </row>
    <row r="17" spans="1:10" x14ac:dyDescent="0.2">
      <c r="B17" s="46"/>
      <c r="D17" s="48"/>
      <c r="E17" s="46">
        <f t="shared" si="0"/>
        <v>0</v>
      </c>
      <c r="F17" s="48"/>
      <c r="G17" s="46">
        <f t="shared" si="1"/>
        <v>0</v>
      </c>
      <c r="H17" s="48">
        <f t="shared" si="2"/>
        <v>0</v>
      </c>
      <c r="I17" s="46">
        <f t="shared" si="3"/>
        <v>0</v>
      </c>
    </row>
    <row r="18" spans="1:10" x14ac:dyDescent="0.2">
      <c r="B18" s="46"/>
      <c r="D18" s="48"/>
      <c r="E18" s="46">
        <f t="shared" si="0"/>
        <v>0</v>
      </c>
      <c r="F18" s="48"/>
      <c r="G18" s="46">
        <f t="shared" si="1"/>
        <v>0</v>
      </c>
      <c r="H18" s="48">
        <f t="shared" si="2"/>
        <v>0</v>
      </c>
      <c r="I18" s="46">
        <f t="shared" si="3"/>
        <v>0</v>
      </c>
    </row>
    <row r="19" spans="1:10" x14ac:dyDescent="0.2">
      <c r="B19" s="46"/>
      <c r="D19" s="48"/>
      <c r="E19" s="46">
        <f t="shared" si="0"/>
        <v>0</v>
      </c>
      <c r="F19" s="48"/>
      <c r="G19" s="46">
        <f t="shared" si="1"/>
        <v>0</v>
      </c>
      <c r="H19" s="48">
        <f t="shared" si="2"/>
        <v>0</v>
      </c>
      <c r="I19" s="46">
        <f t="shared" si="3"/>
        <v>0</v>
      </c>
    </row>
    <row r="20" spans="1:10" x14ac:dyDescent="0.2">
      <c r="B20" s="46"/>
      <c r="D20" s="48"/>
      <c r="E20" s="46">
        <f t="shared" si="0"/>
        <v>0</v>
      </c>
      <c r="F20" s="48"/>
      <c r="G20" s="46">
        <f t="shared" si="1"/>
        <v>0</v>
      </c>
      <c r="H20" s="48">
        <f t="shared" si="2"/>
        <v>0</v>
      </c>
      <c r="I20" s="46">
        <f t="shared" si="3"/>
        <v>0</v>
      </c>
    </row>
    <row r="21" spans="1:10" x14ac:dyDescent="0.2">
      <c r="B21" s="46"/>
      <c r="D21" s="48"/>
      <c r="E21" s="46">
        <f t="shared" si="0"/>
        <v>0</v>
      </c>
      <c r="F21" s="48"/>
      <c r="G21" s="46">
        <f t="shared" si="1"/>
        <v>0</v>
      </c>
      <c r="H21" s="48">
        <f t="shared" si="2"/>
        <v>0</v>
      </c>
      <c r="I21" s="46">
        <f t="shared" si="3"/>
        <v>0</v>
      </c>
    </row>
    <row r="22" spans="1:10" x14ac:dyDescent="0.2">
      <c r="B22" s="46"/>
      <c r="D22" s="48"/>
      <c r="E22" s="46">
        <f t="shared" si="0"/>
        <v>0</v>
      </c>
      <c r="F22" s="48"/>
      <c r="G22" s="46">
        <f t="shared" si="1"/>
        <v>0</v>
      </c>
      <c r="H22" s="48">
        <f t="shared" si="2"/>
        <v>0</v>
      </c>
      <c r="I22" s="46">
        <f t="shared" si="3"/>
        <v>0</v>
      </c>
    </row>
    <row r="23" spans="1:10" x14ac:dyDescent="0.2">
      <c r="B23" s="46"/>
      <c r="D23" s="48"/>
      <c r="E23" s="46">
        <f t="shared" si="0"/>
        <v>0</v>
      </c>
      <c r="F23" s="48"/>
      <c r="G23" s="46">
        <f t="shared" si="1"/>
        <v>0</v>
      </c>
      <c r="H23" s="48">
        <f t="shared" si="2"/>
        <v>0</v>
      </c>
      <c r="I23" s="46">
        <f t="shared" si="3"/>
        <v>0</v>
      </c>
    </row>
    <row r="24" spans="1:10" x14ac:dyDescent="0.2">
      <c r="B24" s="46"/>
      <c r="D24" s="48"/>
      <c r="E24" s="46">
        <f t="shared" si="0"/>
        <v>0</v>
      </c>
      <c r="F24" s="48"/>
      <c r="G24" s="46">
        <f t="shared" si="1"/>
        <v>0</v>
      </c>
      <c r="H24" s="48">
        <f t="shared" si="2"/>
        <v>0</v>
      </c>
      <c r="I24" s="46">
        <f t="shared" si="3"/>
        <v>0</v>
      </c>
    </row>
    <row r="25" spans="1:10" x14ac:dyDescent="0.2">
      <c r="B25" s="46"/>
      <c r="D25" s="48"/>
      <c r="E25" s="46">
        <f t="shared" si="0"/>
        <v>0</v>
      </c>
      <c r="F25" s="48"/>
      <c r="G25" s="46">
        <f t="shared" si="1"/>
        <v>0</v>
      </c>
      <c r="H25" s="48">
        <f t="shared" si="2"/>
        <v>0</v>
      </c>
      <c r="I25" s="46">
        <f t="shared" si="3"/>
        <v>0</v>
      </c>
    </row>
    <row r="26" spans="1:10" x14ac:dyDescent="0.2">
      <c r="B26" s="46"/>
      <c r="D26" s="48"/>
      <c r="E26" s="46">
        <f>B26*D26</f>
        <v>0</v>
      </c>
      <c r="F26" s="48"/>
      <c r="G26" s="46">
        <f>B26*F26</f>
        <v>0</v>
      </c>
      <c r="H26" s="48">
        <f>D26+F26</f>
        <v>0</v>
      </c>
      <c r="I26" s="46">
        <f>SUM(E26,G26)</f>
        <v>0</v>
      </c>
    </row>
    <row r="27" spans="1:10" s="84" customFormat="1" x14ac:dyDescent="0.2">
      <c r="A27" s="84" t="s">
        <v>1</v>
      </c>
      <c r="B27" s="85"/>
      <c r="C27" s="86"/>
      <c r="D27" s="87"/>
      <c r="E27" s="88">
        <f>SUM(E1:E26)</f>
        <v>0</v>
      </c>
      <c r="F27" s="89"/>
      <c r="G27" s="88">
        <f>SUM(G1:G26)</f>
        <v>0</v>
      </c>
      <c r="H27" s="89"/>
      <c r="I27" s="88">
        <f>SUM(I1:I26)</f>
        <v>0</v>
      </c>
      <c r="J27" s="91"/>
    </row>
    <row r="28" spans="1:10" x14ac:dyDescent="0.2">
      <c r="B28" s="46"/>
      <c r="D28" s="48"/>
      <c r="E28" s="46"/>
      <c r="F28" s="48"/>
      <c r="G28" s="46"/>
      <c r="H28" s="48"/>
      <c r="I28" s="46"/>
    </row>
    <row r="29" spans="1:10" x14ac:dyDescent="0.2">
      <c r="A29" s="40" t="s">
        <v>47</v>
      </c>
      <c r="B29" s="49">
        <f>'Notes-GFA'!$C$14</f>
        <v>0</v>
      </c>
      <c r="D29" s="48"/>
      <c r="E29" s="46"/>
      <c r="F29" s="48"/>
      <c r="G29" s="46">
        <f>G27*B29</f>
        <v>0</v>
      </c>
      <c r="H29" s="48"/>
      <c r="I29" s="46">
        <f>G29</f>
        <v>0</v>
      </c>
    </row>
    <row r="30" spans="1:10" x14ac:dyDescent="0.2">
      <c r="B30" s="46"/>
      <c r="D30" s="48"/>
      <c r="E30" s="46">
        <f t="shared" si="0"/>
        <v>0</v>
      </c>
      <c r="F30" s="48"/>
      <c r="G30" s="46">
        <f t="shared" si="1"/>
        <v>0</v>
      </c>
      <c r="H30" s="48">
        <f t="shared" si="2"/>
        <v>0</v>
      </c>
      <c r="I30" s="46">
        <f t="shared" si="3"/>
        <v>0</v>
      </c>
    </row>
    <row r="31" spans="1:10" x14ac:dyDescent="0.2">
      <c r="B31" s="46"/>
      <c r="D31" s="48"/>
      <c r="E31" s="46">
        <f t="shared" si="0"/>
        <v>0</v>
      </c>
      <c r="F31" s="48"/>
      <c r="G31" s="46">
        <f t="shared" si="1"/>
        <v>0</v>
      </c>
      <c r="H31" s="48">
        <f t="shared" si="2"/>
        <v>0</v>
      </c>
      <c r="I31" s="46">
        <f t="shared" si="3"/>
        <v>0</v>
      </c>
    </row>
    <row r="32" spans="1:10" x14ac:dyDescent="0.2">
      <c r="B32" s="46"/>
      <c r="D32" s="48"/>
      <c r="E32" s="46">
        <f t="shared" si="0"/>
        <v>0</v>
      </c>
      <c r="F32" s="48"/>
      <c r="G32" s="46">
        <f t="shared" si="1"/>
        <v>0</v>
      </c>
      <c r="H32" s="48">
        <f t="shared" si="2"/>
        <v>0</v>
      </c>
      <c r="I32" s="46">
        <f t="shared" si="3"/>
        <v>0</v>
      </c>
    </row>
    <row r="33" spans="1:10" x14ac:dyDescent="0.2">
      <c r="B33" s="46"/>
      <c r="D33" s="48"/>
      <c r="E33" s="46">
        <f t="shared" si="0"/>
        <v>0</v>
      </c>
      <c r="F33" s="48"/>
      <c r="G33" s="46">
        <f t="shared" si="1"/>
        <v>0</v>
      </c>
      <c r="H33" s="48">
        <f t="shared" si="2"/>
        <v>0</v>
      </c>
      <c r="I33" s="46">
        <f t="shared" si="3"/>
        <v>0</v>
      </c>
    </row>
    <row r="34" spans="1:10" x14ac:dyDescent="0.2">
      <c r="B34" s="46"/>
      <c r="D34" s="48"/>
      <c r="E34" s="46">
        <f t="shared" si="0"/>
        <v>0</v>
      </c>
      <c r="F34" s="48"/>
      <c r="G34" s="46">
        <f t="shared" si="1"/>
        <v>0</v>
      </c>
      <c r="H34" s="48">
        <f t="shared" si="2"/>
        <v>0</v>
      </c>
      <c r="I34" s="46">
        <f t="shared" si="3"/>
        <v>0</v>
      </c>
    </row>
    <row r="35" spans="1:10" x14ac:dyDescent="0.2">
      <c r="B35" s="46"/>
      <c r="D35" s="48"/>
      <c r="E35" s="46">
        <f t="shared" si="0"/>
        <v>0</v>
      </c>
      <c r="F35" s="48"/>
      <c r="G35" s="46">
        <f t="shared" si="1"/>
        <v>0</v>
      </c>
      <c r="H35" s="48">
        <f t="shared" si="2"/>
        <v>0</v>
      </c>
      <c r="I35" s="46">
        <f t="shared" si="3"/>
        <v>0</v>
      </c>
    </row>
    <row r="36" spans="1:10" ht="13.5" thickBot="1" x14ac:dyDescent="0.25">
      <c r="A36" s="23" t="s">
        <v>7</v>
      </c>
      <c r="B36" s="50"/>
      <c r="C36" s="24" t="s">
        <v>137</v>
      </c>
      <c r="D36" s="51"/>
      <c r="E36" s="47">
        <f>SUM(E27:E35)</f>
        <v>0</v>
      </c>
      <c r="F36" s="51"/>
      <c r="G36" s="47">
        <f>SUM(G27:G35)</f>
        <v>0</v>
      </c>
      <c r="H36" s="51"/>
      <c r="I36" s="47">
        <f>SUM(I27:I35)</f>
        <v>0</v>
      </c>
      <c r="J36" s="80"/>
    </row>
    <row r="37" spans="1:10" ht="13.5" thickTop="1" x14ac:dyDescent="0.2"/>
  </sheetData>
  <pageMargins left="0.75" right="0.55000000000000004" top="1.75" bottom="0.5" header="0.5" footer="0.5"/>
  <pageSetup orientation="landscape" r:id="rId1"/>
  <headerFooter alignWithMargins="0">
    <oddHeader>&amp;LSTATE OF ALASKA ESCALATION COST STUDY - MODEL SCHOOL BUILDING
ANCHORAGE, ALASKA (BASE)
APRIL 2022
&amp;8HMS Project No.:  22013&amp;RPAGE &amp;P
DATE:  &amp;D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B28A3-2219-4C33-B78A-0B8E4CCF6C34}">
  <sheetPr>
    <tabColor theme="3" tint="0.79998168889431442"/>
  </sheetPr>
  <dimension ref="A1:J99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226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76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x14ac:dyDescent="0.2">
      <c r="A7" s="1" t="s">
        <v>335</v>
      </c>
      <c r="B7" s="46"/>
      <c r="D7" s="48"/>
      <c r="E7" s="46"/>
      <c r="F7" s="48"/>
      <c r="G7" s="46"/>
      <c r="H7" s="48"/>
      <c r="I7" s="46"/>
    </row>
    <row r="8" spans="1:10" x14ac:dyDescent="0.2">
      <c r="B8" s="46"/>
      <c r="D8" s="48"/>
      <c r="E8" s="46"/>
      <c r="F8" s="48"/>
      <c r="G8" s="46"/>
      <c r="H8" s="48"/>
      <c r="I8" s="46"/>
    </row>
    <row r="9" spans="1:10" customFormat="1" x14ac:dyDescent="0.2">
      <c r="A9" s="288" t="s">
        <v>400</v>
      </c>
      <c r="B9" s="228"/>
      <c r="C9" s="282"/>
      <c r="D9" s="242"/>
      <c r="E9" s="81">
        <f t="shared" ref="E9:E97" si="0">B9*D9</f>
        <v>0</v>
      </c>
      <c r="F9" s="283"/>
      <c r="G9" s="228"/>
      <c r="H9" s="284"/>
      <c r="I9" s="228"/>
    </row>
    <row r="10" spans="1:10" customFormat="1" x14ac:dyDescent="0.2">
      <c r="B10" s="228"/>
      <c r="C10" s="282"/>
      <c r="D10" s="242"/>
      <c r="E10" s="81">
        <f t="shared" si="0"/>
        <v>0</v>
      </c>
      <c r="F10" s="283"/>
      <c r="G10" s="228"/>
      <c r="H10" s="284"/>
      <c r="I10" s="228"/>
    </row>
    <row r="11" spans="1:10" customFormat="1" x14ac:dyDescent="0.2">
      <c r="A11" t="s">
        <v>373</v>
      </c>
      <c r="B11" s="277">
        <v>3205</v>
      </c>
      <c r="C11" s="278" t="s">
        <v>374</v>
      </c>
      <c r="D11" s="279">
        <v>47.25</v>
      </c>
      <c r="E11" s="81">
        <f t="shared" si="0"/>
        <v>151436</v>
      </c>
      <c r="F11" s="280">
        <v>0.17499999999999999</v>
      </c>
      <c r="G11" s="281">
        <f t="shared" ref="G11:G25" si="1">B11*F11</f>
        <v>560.88</v>
      </c>
    </row>
    <row r="12" spans="1:10" customFormat="1" x14ac:dyDescent="0.2">
      <c r="B12" s="277"/>
      <c r="C12" s="278"/>
      <c r="D12" s="279"/>
      <c r="E12" s="81">
        <f t="shared" si="0"/>
        <v>0</v>
      </c>
      <c r="F12" s="280"/>
      <c r="G12" s="281">
        <f t="shared" si="1"/>
        <v>0</v>
      </c>
    </row>
    <row r="13" spans="1:10" customFormat="1" x14ac:dyDescent="0.2">
      <c r="A13" t="s">
        <v>375</v>
      </c>
      <c r="B13" s="277">
        <v>1</v>
      </c>
      <c r="C13" s="278" t="s">
        <v>288</v>
      </c>
      <c r="D13" s="279">
        <v>1450</v>
      </c>
      <c r="E13" s="81">
        <f t="shared" si="0"/>
        <v>1450</v>
      </c>
      <c r="F13" s="280">
        <v>50</v>
      </c>
      <c r="G13" s="281">
        <f t="shared" si="1"/>
        <v>50</v>
      </c>
    </row>
    <row r="14" spans="1:10" customFormat="1" x14ac:dyDescent="0.2">
      <c r="B14" s="277"/>
      <c r="C14" s="278"/>
      <c r="D14" s="279"/>
      <c r="E14" s="81">
        <f t="shared" si="0"/>
        <v>0</v>
      </c>
      <c r="F14" s="280"/>
      <c r="G14" s="281">
        <f t="shared" si="1"/>
        <v>0</v>
      </c>
    </row>
    <row r="15" spans="1:10" customFormat="1" x14ac:dyDescent="0.2">
      <c r="A15" t="s">
        <v>927</v>
      </c>
      <c r="B15" s="277">
        <v>3500</v>
      </c>
      <c r="C15" s="278" t="s">
        <v>52</v>
      </c>
      <c r="D15" s="279">
        <v>10.65</v>
      </c>
      <c r="E15" s="81">
        <f t="shared" si="0"/>
        <v>37275</v>
      </c>
      <c r="F15" s="280">
        <v>0.12</v>
      </c>
      <c r="G15" s="281">
        <f t="shared" si="1"/>
        <v>420</v>
      </c>
    </row>
    <row r="16" spans="1:10" customFormat="1" x14ac:dyDescent="0.2">
      <c r="B16" s="277"/>
      <c r="C16" s="278"/>
      <c r="D16" s="279"/>
      <c r="E16" s="81">
        <f t="shared" si="0"/>
        <v>0</v>
      </c>
      <c r="F16" s="280"/>
      <c r="G16" s="281">
        <f t="shared" si="1"/>
        <v>0</v>
      </c>
    </row>
    <row r="17" spans="1:7" customFormat="1" x14ac:dyDescent="0.2">
      <c r="A17" t="s">
        <v>376</v>
      </c>
      <c r="B17" s="277">
        <v>1400</v>
      </c>
      <c r="C17" s="278" t="s">
        <v>52</v>
      </c>
      <c r="D17" s="279">
        <v>10.44</v>
      </c>
      <c r="E17" s="81">
        <f t="shared" si="0"/>
        <v>14616</v>
      </c>
      <c r="F17" s="280">
        <v>0.13500000000000001</v>
      </c>
      <c r="G17" s="281">
        <f t="shared" si="1"/>
        <v>189</v>
      </c>
    </row>
    <row r="18" spans="1:7" customFormat="1" x14ac:dyDescent="0.2">
      <c r="B18" s="277"/>
      <c r="C18" s="278"/>
      <c r="D18" s="279"/>
      <c r="E18" s="81">
        <f t="shared" si="0"/>
        <v>0</v>
      </c>
      <c r="F18" s="280"/>
      <c r="G18" s="281">
        <f t="shared" si="1"/>
        <v>0</v>
      </c>
    </row>
    <row r="19" spans="1:7" customFormat="1" x14ac:dyDescent="0.2">
      <c r="A19" t="s">
        <v>377</v>
      </c>
      <c r="B19" s="277">
        <v>2000</v>
      </c>
      <c r="C19" s="278" t="s">
        <v>52</v>
      </c>
      <c r="D19" s="279">
        <v>4.18</v>
      </c>
      <c r="E19" s="81">
        <f t="shared" si="0"/>
        <v>8360</v>
      </c>
      <c r="F19" s="280">
        <v>0.02</v>
      </c>
      <c r="G19" s="281">
        <f t="shared" si="1"/>
        <v>40</v>
      </c>
    </row>
    <row r="20" spans="1:7" customFormat="1" x14ac:dyDescent="0.2">
      <c r="B20" s="277"/>
      <c r="C20" s="278"/>
      <c r="D20" s="279"/>
      <c r="E20" s="81">
        <f t="shared" si="0"/>
        <v>0</v>
      </c>
      <c r="F20" s="280"/>
      <c r="G20" s="281">
        <f t="shared" si="1"/>
        <v>0</v>
      </c>
    </row>
    <row r="21" spans="1:7" customFormat="1" x14ac:dyDescent="0.2">
      <c r="A21" t="s">
        <v>378</v>
      </c>
      <c r="B21" s="277">
        <v>1000</v>
      </c>
      <c r="C21" s="278" t="s">
        <v>52</v>
      </c>
      <c r="D21" s="279">
        <v>6.85</v>
      </c>
      <c r="E21" s="81">
        <f t="shared" si="0"/>
        <v>6850</v>
      </c>
      <c r="F21" s="280">
        <v>0.04</v>
      </c>
      <c r="G21" s="281">
        <f t="shared" si="1"/>
        <v>40</v>
      </c>
    </row>
    <row r="22" spans="1:7" customFormat="1" x14ac:dyDescent="0.2">
      <c r="B22" s="277"/>
      <c r="C22" s="278"/>
      <c r="D22" s="279"/>
      <c r="E22" s="81">
        <f t="shared" si="0"/>
        <v>0</v>
      </c>
      <c r="F22" s="280"/>
      <c r="G22" s="281">
        <f t="shared" si="1"/>
        <v>0</v>
      </c>
    </row>
    <row r="23" spans="1:7" customFormat="1" x14ac:dyDescent="0.2">
      <c r="A23" t="s">
        <v>379</v>
      </c>
      <c r="B23" s="277">
        <v>2450</v>
      </c>
      <c r="C23" s="278" t="s">
        <v>52</v>
      </c>
      <c r="D23" s="279">
        <v>4.75</v>
      </c>
      <c r="E23" s="81">
        <f t="shared" si="0"/>
        <v>11638</v>
      </c>
      <c r="F23" s="280">
        <v>3.1E-2</v>
      </c>
      <c r="G23" s="281">
        <f>B23*F23</f>
        <v>75.95</v>
      </c>
    </row>
    <row r="24" spans="1:7" customFormat="1" x14ac:dyDescent="0.2">
      <c r="B24" s="277"/>
      <c r="C24" s="278"/>
      <c r="D24" s="279"/>
      <c r="E24" s="81">
        <f t="shared" si="0"/>
        <v>0</v>
      </c>
      <c r="F24" s="280"/>
      <c r="G24" s="281"/>
    </row>
    <row r="25" spans="1:7" customFormat="1" x14ac:dyDescent="0.2">
      <c r="A25" t="s">
        <v>380</v>
      </c>
      <c r="B25" s="277">
        <v>2250</v>
      </c>
      <c r="C25" s="278" t="s">
        <v>52</v>
      </c>
      <c r="D25" s="279">
        <v>0.4</v>
      </c>
      <c r="E25" s="81">
        <f t="shared" si="0"/>
        <v>900</v>
      </c>
      <c r="F25" s="280">
        <v>1.7000000000000001E-2</v>
      </c>
      <c r="G25" s="281">
        <f t="shared" si="1"/>
        <v>38.25</v>
      </c>
    </row>
    <row r="26" spans="1:7" customFormat="1" x14ac:dyDescent="0.2">
      <c r="B26" s="277"/>
      <c r="C26" s="278"/>
      <c r="D26" s="279"/>
      <c r="E26" s="81"/>
      <c r="F26" s="280"/>
      <c r="G26" s="281"/>
    </row>
    <row r="27" spans="1:7" customFormat="1" x14ac:dyDescent="0.2">
      <c r="A27" t="s">
        <v>381</v>
      </c>
      <c r="B27" s="277">
        <v>7660</v>
      </c>
      <c r="C27" s="278" t="s">
        <v>236</v>
      </c>
      <c r="D27" s="279">
        <v>1.6</v>
      </c>
      <c r="E27" s="81">
        <f t="shared" ref="E27:E33" si="2">B27*D27</f>
        <v>12256</v>
      </c>
      <c r="F27" s="280">
        <v>0.02</v>
      </c>
      <c r="G27" s="281">
        <f t="shared" ref="G27:G33" si="3">B27*F27</f>
        <v>153.19999999999999</v>
      </c>
    </row>
    <row r="28" spans="1:7" customFormat="1" x14ac:dyDescent="0.2">
      <c r="B28" s="277"/>
      <c r="C28" s="278"/>
      <c r="D28" s="279"/>
      <c r="E28" s="81">
        <f t="shared" si="2"/>
        <v>0</v>
      </c>
      <c r="F28" s="280"/>
      <c r="G28" s="281">
        <f t="shared" si="3"/>
        <v>0</v>
      </c>
    </row>
    <row r="29" spans="1:7" customFormat="1" x14ac:dyDescent="0.2">
      <c r="A29" t="s">
        <v>382</v>
      </c>
      <c r="B29" s="277">
        <v>550</v>
      </c>
      <c r="C29" s="278" t="s">
        <v>236</v>
      </c>
      <c r="D29" s="279">
        <v>2.8</v>
      </c>
      <c r="E29" s="81">
        <f t="shared" si="2"/>
        <v>1540</v>
      </c>
      <c r="F29" s="280">
        <v>0.06</v>
      </c>
      <c r="G29" s="281">
        <f t="shared" si="3"/>
        <v>33</v>
      </c>
    </row>
    <row r="30" spans="1:7" customFormat="1" x14ac:dyDescent="0.2">
      <c r="B30" s="277"/>
      <c r="C30" s="278"/>
      <c r="D30" s="279"/>
      <c r="E30" s="81">
        <f t="shared" si="2"/>
        <v>0</v>
      </c>
      <c r="F30" s="280"/>
      <c r="G30" s="281">
        <f t="shared" si="3"/>
        <v>0</v>
      </c>
    </row>
    <row r="31" spans="1:7" customFormat="1" x14ac:dyDescent="0.2">
      <c r="A31" t="s">
        <v>383</v>
      </c>
      <c r="B31" s="277">
        <v>210</v>
      </c>
      <c r="C31" s="278" t="s">
        <v>236</v>
      </c>
      <c r="D31" s="279">
        <v>10.54</v>
      </c>
      <c r="E31" s="81">
        <f t="shared" si="2"/>
        <v>2213</v>
      </c>
      <c r="F31" s="280">
        <v>0.12</v>
      </c>
      <c r="G31" s="281">
        <f t="shared" si="3"/>
        <v>25.2</v>
      </c>
    </row>
    <row r="32" spans="1:7" customFormat="1" x14ac:dyDescent="0.2">
      <c r="B32" s="277"/>
      <c r="C32" s="278"/>
      <c r="D32" s="279"/>
      <c r="E32" s="81">
        <f t="shared" si="2"/>
        <v>0</v>
      </c>
      <c r="F32" s="280"/>
      <c r="G32" s="281">
        <f t="shared" si="3"/>
        <v>0</v>
      </c>
    </row>
    <row r="33" spans="1:7" customFormat="1" x14ac:dyDescent="0.2">
      <c r="A33" t="s">
        <v>384</v>
      </c>
      <c r="B33" s="277">
        <v>480</v>
      </c>
      <c r="C33" s="278" t="s">
        <v>236</v>
      </c>
      <c r="D33" s="279">
        <v>4.05</v>
      </c>
      <c r="E33" s="81">
        <f t="shared" si="2"/>
        <v>1944</v>
      </c>
      <c r="F33" s="280">
        <v>3.5000000000000003E-2</v>
      </c>
      <c r="G33" s="281">
        <f t="shared" si="3"/>
        <v>16.8</v>
      </c>
    </row>
    <row r="34" spans="1:7" customFormat="1" x14ac:dyDescent="0.2">
      <c r="B34" s="277"/>
      <c r="C34" s="278"/>
      <c r="D34" s="279"/>
      <c r="E34" s="81"/>
      <c r="F34" s="280"/>
      <c r="G34" s="281"/>
    </row>
    <row r="35" spans="1:7" customFormat="1" x14ac:dyDescent="0.2">
      <c r="A35" s="322" t="s">
        <v>401</v>
      </c>
      <c r="B35" s="277"/>
      <c r="C35" s="278"/>
      <c r="D35" s="279"/>
      <c r="E35" s="81"/>
      <c r="F35" s="280"/>
      <c r="G35" s="281"/>
    </row>
    <row r="36" spans="1:7" customFormat="1" x14ac:dyDescent="0.2">
      <c r="B36" s="277"/>
      <c r="C36" s="278"/>
      <c r="D36" s="279"/>
      <c r="E36" s="81"/>
      <c r="F36" s="280"/>
      <c r="G36" s="281"/>
    </row>
    <row r="37" spans="1:7" customFormat="1" x14ac:dyDescent="0.2">
      <c r="A37" t="s">
        <v>385</v>
      </c>
      <c r="B37" s="277">
        <v>100000</v>
      </c>
      <c r="C37" s="278" t="s">
        <v>52</v>
      </c>
      <c r="D37" s="279">
        <v>0.95</v>
      </c>
      <c r="E37" s="81">
        <f t="shared" ref="E37:E58" si="4">B37*D37</f>
        <v>95000</v>
      </c>
      <c r="F37" s="280">
        <v>2.1999999999999999E-2</v>
      </c>
      <c r="G37" s="281">
        <f t="shared" ref="G37:G42" si="5">B37*F37</f>
        <v>2200</v>
      </c>
    </row>
    <row r="38" spans="1:7" customFormat="1" x14ac:dyDescent="0.2">
      <c r="A38" s="1" t="s">
        <v>402</v>
      </c>
      <c r="B38" s="277"/>
      <c r="C38" s="278"/>
      <c r="D38" s="279"/>
      <c r="E38" s="81"/>
      <c r="F38" s="280"/>
      <c r="G38" s="281"/>
    </row>
    <row r="39" spans="1:7" customFormat="1" x14ac:dyDescent="0.2">
      <c r="A39" s="40"/>
      <c r="B39" s="277"/>
      <c r="C39" s="278"/>
      <c r="D39" s="279"/>
      <c r="E39" s="81"/>
      <c r="F39" s="280"/>
      <c r="G39" s="281"/>
    </row>
    <row r="40" spans="1:7" customFormat="1" x14ac:dyDescent="0.2">
      <c r="A40" s="288" t="s">
        <v>403</v>
      </c>
      <c r="B40" s="277"/>
      <c r="C40" s="278"/>
      <c r="D40" s="279"/>
      <c r="E40" s="81"/>
      <c r="F40" s="280"/>
      <c r="G40" s="281"/>
    </row>
    <row r="41" spans="1:7" customFormat="1" x14ac:dyDescent="0.2">
      <c r="B41" s="277"/>
      <c r="C41" s="278"/>
      <c r="D41" s="279"/>
      <c r="E41" s="81">
        <f t="shared" si="4"/>
        <v>0</v>
      </c>
      <c r="F41" s="280"/>
      <c r="G41" s="281">
        <f t="shared" si="5"/>
        <v>0</v>
      </c>
    </row>
    <row r="42" spans="1:7" customFormat="1" x14ac:dyDescent="0.2">
      <c r="A42" t="s">
        <v>386</v>
      </c>
      <c r="B42" s="277">
        <v>1680</v>
      </c>
      <c r="C42" s="278" t="s">
        <v>52</v>
      </c>
      <c r="D42" s="279">
        <v>12.72</v>
      </c>
      <c r="E42" s="81">
        <f t="shared" si="4"/>
        <v>21370</v>
      </c>
      <c r="F42" s="280">
        <v>0.14000000000000001</v>
      </c>
      <c r="G42" s="281">
        <f t="shared" si="5"/>
        <v>235.2</v>
      </c>
    </row>
    <row r="43" spans="1:7" x14ac:dyDescent="0.2">
      <c r="B43" s="277"/>
      <c r="D43" s="279"/>
      <c r="E43" s="81">
        <f t="shared" si="4"/>
        <v>0</v>
      </c>
      <c r="F43" s="280"/>
      <c r="G43" s="281"/>
    </row>
    <row r="44" spans="1:7" customFormat="1" x14ac:dyDescent="0.2">
      <c r="A44" t="s">
        <v>387</v>
      </c>
      <c r="B44" s="277">
        <v>2000</v>
      </c>
      <c r="C44" s="278" t="s">
        <v>52</v>
      </c>
      <c r="D44" s="279">
        <v>3.65</v>
      </c>
      <c r="E44" s="81">
        <f t="shared" si="4"/>
        <v>7300</v>
      </c>
      <c r="F44" s="280">
        <v>4.4999999999999998E-2</v>
      </c>
      <c r="G44" s="281">
        <f t="shared" ref="G44:G56" si="6">B44*F44</f>
        <v>90</v>
      </c>
    </row>
    <row r="45" spans="1:7" customFormat="1" x14ac:dyDescent="0.2">
      <c r="B45" s="277"/>
      <c r="C45" s="278"/>
      <c r="D45" s="279"/>
      <c r="E45" s="81">
        <f t="shared" si="4"/>
        <v>0</v>
      </c>
      <c r="F45" s="280"/>
      <c r="G45" s="281">
        <f t="shared" si="6"/>
        <v>0</v>
      </c>
    </row>
    <row r="46" spans="1:7" customFormat="1" x14ac:dyDescent="0.2">
      <c r="A46" t="s">
        <v>388</v>
      </c>
      <c r="B46" s="277">
        <v>2880</v>
      </c>
      <c r="C46" s="278" t="s">
        <v>52</v>
      </c>
      <c r="D46" s="279">
        <v>7.47</v>
      </c>
      <c r="E46" s="81">
        <f t="shared" si="4"/>
        <v>21514</v>
      </c>
      <c r="F46" s="280">
        <v>0.05</v>
      </c>
      <c r="G46" s="281">
        <f t="shared" si="6"/>
        <v>144</v>
      </c>
    </row>
    <row r="47" spans="1:7" customFormat="1" x14ac:dyDescent="0.2">
      <c r="B47" s="277"/>
      <c r="C47" s="278"/>
      <c r="D47" s="279"/>
      <c r="E47" s="81">
        <f t="shared" si="4"/>
        <v>0</v>
      </c>
      <c r="F47" s="280"/>
      <c r="G47" s="281">
        <f t="shared" si="6"/>
        <v>0</v>
      </c>
    </row>
    <row r="48" spans="1:7" customFormat="1" x14ac:dyDescent="0.2">
      <c r="A48" t="s">
        <v>389</v>
      </c>
      <c r="B48" s="277">
        <v>4520</v>
      </c>
      <c r="C48" s="278" t="s">
        <v>52</v>
      </c>
      <c r="D48" s="279">
        <v>3.4</v>
      </c>
      <c r="E48" s="81">
        <f t="shared" si="4"/>
        <v>15368</v>
      </c>
      <c r="F48" s="280">
        <v>2.5000000000000001E-2</v>
      </c>
      <c r="G48" s="281">
        <f t="shared" si="6"/>
        <v>113</v>
      </c>
    </row>
    <row r="49" spans="1:9" customFormat="1" x14ac:dyDescent="0.2">
      <c r="A49" s="288"/>
      <c r="B49" s="277"/>
      <c r="C49" s="278"/>
      <c r="D49" s="279"/>
      <c r="E49" s="81">
        <f t="shared" si="4"/>
        <v>0</v>
      </c>
      <c r="F49" s="280"/>
      <c r="G49" s="281">
        <f t="shared" si="6"/>
        <v>0</v>
      </c>
    </row>
    <row r="50" spans="1:9" customFormat="1" x14ac:dyDescent="0.2">
      <c r="A50" s="288" t="s">
        <v>404</v>
      </c>
      <c r="B50" s="277"/>
      <c r="C50" s="278"/>
      <c r="D50" s="279"/>
      <c r="E50" s="81">
        <f t="shared" si="4"/>
        <v>0</v>
      </c>
      <c r="F50" s="280"/>
      <c r="G50" s="281">
        <f t="shared" si="6"/>
        <v>0</v>
      </c>
    </row>
    <row r="51" spans="1:9" customFormat="1" x14ac:dyDescent="0.2">
      <c r="B51" s="277"/>
      <c r="C51" s="278"/>
      <c r="D51" s="279"/>
      <c r="E51" s="81">
        <f t="shared" si="4"/>
        <v>0</v>
      </c>
      <c r="F51" s="280"/>
      <c r="G51" s="281">
        <f t="shared" si="6"/>
        <v>0</v>
      </c>
    </row>
    <row r="52" spans="1:9" customFormat="1" x14ac:dyDescent="0.2">
      <c r="A52" t="s">
        <v>390</v>
      </c>
      <c r="B52" s="277">
        <v>6500</v>
      </c>
      <c r="C52" s="278" t="s">
        <v>52</v>
      </c>
      <c r="D52" s="279">
        <v>3.8</v>
      </c>
      <c r="E52" s="81">
        <f t="shared" si="4"/>
        <v>24700</v>
      </c>
      <c r="F52" s="280">
        <v>2.5000000000000001E-2</v>
      </c>
      <c r="G52" s="281">
        <f t="shared" si="6"/>
        <v>162.5</v>
      </c>
    </row>
    <row r="53" spans="1:9" customFormat="1" x14ac:dyDescent="0.2">
      <c r="B53" s="277"/>
      <c r="C53" s="278"/>
      <c r="D53" s="279"/>
      <c r="E53" s="81">
        <f t="shared" si="4"/>
        <v>0</v>
      </c>
      <c r="F53" s="280"/>
      <c r="G53" s="281"/>
    </row>
    <row r="54" spans="1:9" customFormat="1" x14ac:dyDescent="0.2">
      <c r="A54" t="s">
        <v>391</v>
      </c>
      <c r="B54" s="277">
        <v>29550</v>
      </c>
      <c r="C54" s="278" t="s">
        <v>52</v>
      </c>
      <c r="D54" s="279">
        <v>6.75</v>
      </c>
      <c r="E54" s="81">
        <f t="shared" si="4"/>
        <v>199463</v>
      </c>
      <c r="F54" s="280">
        <v>4.2000000000000003E-2</v>
      </c>
      <c r="G54" s="281">
        <f>B54*F54</f>
        <v>1241.0999999999999</v>
      </c>
    </row>
    <row r="55" spans="1:9" customFormat="1" x14ac:dyDescent="0.2">
      <c r="B55" s="277"/>
      <c r="C55" s="278"/>
      <c r="D55" s="279"/>
      <c r="E55" s="81">
        <f t="shared" si="4"/>
        <v>0</v>
      </c>
      <c r="F55" s="280"/>
      <c r="G55" s="281">
        <f t="shared" si="6"/>
        <v>0</v>
      </c>
    </row>
    <row r="56" spans="1:9" customFormat="1" x14ac:dyDescent="0.2">
      <c r="A56" t="s">
        <v>392</v>
      </c>
      <c r="B56" s="277">
        <v>1750</v>
      </c>
      <c r="C56" s="278" t="s">
        <v>52</v>
      </c>
      <c r="D56" s="279">
        <v>7</v>
      </c>
      <c r="E56" s="81">
        <f t="shared" si="4"/>
        <v>12250</v>
      </c>
      <c r="F56" s="280">
        <v>7.8E-2</v>
      </c>
      <c r="G56" s="281">
        <f t="shared" si="6"/>
        <v>136.5</v>
      </c>
    </row>
    <row r="57" spans="1:9" customFormat="1" x14ac:dyDescent="0.2">
      <c r="B57" s="277"/>
      <c r="C57" s="278"/>
      <c r="D57" s="279"/>
      <c r="E57" s="81">
        <f t="shared" si="4"/>
        <v>0</v>
      </c>
      <c r="F57" s="280"/>
      <c r="G57" s="281"/>
    </row>
    <row r="58" spans="1:9" customFormat="1" x14ac:dyDescent="0.2">
      <c r="A58" t="s">
        <v>393</v>
      </c>
      <c r="B58" s="277">
        <v>5350</v>
      </c>
      <c r="C58" s="278" t="s">
        <v>52</v>
      </c>
      <c r="D58" s="279">
        <v>0.95</v>
      </c>
      <c r="E58" s="81">
        <f t="shared" si="4"/>
        <v>5083</v>
      </c>
      <c r="F58" s="280">
        <v>2.5000000000000001E-2</v>
      </c>
      <c r="G58" s="281">
        <f>B58*F58</f>
        <v>133.75</v>
      </c>
    </row>
    <row r="59" spans="1:9" x14ac:dyDescent="0.2">
      <c r="B59" s="46"/>
      <c r="D59" s="48"/>
      <c r="E59" s="46">
        <f t="shared" si="0"/>
        <v>0</v>
      </c>
      <c r="F59" s="48"/>
      <c r="G59" s="46">
        <f t="shared" ref="G59:G97" si="7">B59*F59</f>
        <v>0</v>
      </c>
      <c r="H59" s="48">
        <f t="shared" ref="H59:H97" si="8">D59+F59</f>
        <v>0</v>
      </c>
      <c r="I59" s="46">
        <f t="shared" ref="I59:I97" si="9">SUM(E59,G59)</f>
        <v>0</v>
      </c>
    </row>
    <row r="60" spans="1:9" x14ac:dyDescent="0.2">
      <c r="A60" s="1" t="s">
        <v>405</v>
      </c>
      <c r="B60" s="46"/>
      <c r="D60" s="48"/>
      <c r="E60" s="46"/>
      <c r="F60" s="48"/>
      <c r="G60" s="46"/>
      <c r="H60" s="48"/>
      <c r="I60" s="46"/>
    </row>
    <row r="61" spans="1:9" x14ac:dyDescent="0.2">
      <c r="B61" s="46"/>
      <c r="D61" s="48"/>
      <c r="E61" s="46"/>
      <c r="F61" s="48"/>
      <c r="G61" s="46"/>
      <c r="H61" s="48"/>
      <c r="I61" s="46"/>
    </row>
    <row r="62" spans="1:9" customFormat="1" x14ac:dyDescent="0.2">
      <c r="A62" t="s">
        <v>399</v>
      </c>
      <c r="B62" s="277">
        <v>250</v>
      </c>
      <c r="C62" s="278" t="s">
        <v>52</v>
      </c>
      <c r="D62" s="279">
        <v>0.95</v>
      </c>
      <c r="E62" s="81">
        <f>B62*D62</f>
        <v>238</v>
      </c>
      <c r="F62" s="280">
        <v>2.3E-2</v>
      </c>
      <c r="G62" s="281">
        <f>B62*F62</f>
        <v>5.75</v>
      </c>
    </row>
    <row r="63" spans="1:9" x14ac:dyDescent="0.2">
      <c r="B63" s="46"/>
      <c r="D63" s="48"/>
      <c r="E63" s="46">
        <f t="shared" ref="E63:E64" si="10">B63*D63</f>
        <v>0</v>
      </c>
      <c r="F63" s="48"/>
      <c r="G63" s="285">
        <f t="shared" ref="G63" si="11">B63*F63</f>
        <v>0</v>
      </c>
      <c r="H63" s="48">
        <f t="shared" ref="H63" si="12">D63+F63</f>
        <v>0</v>
      </c>
      <c r="I63" s="46">
        <f t="shared" ref="I63" si="13">SUM(E63,G63)</f>
        <v>0</v>
      </c>
    </row>
    <row r="64" spans="1:9" s="298" customFormat="1" x14ac:dyDescent="0.2">
      <c r="A64" s="298" t="s">
        <v>265</v>
      </c>
      <c r="B64" s="299"/>
      <c r="C64" s="300"/>
      <c r="D64" s="301"/>
      <c r="E64" s="302">
        <f t="shared" si="10"/>
        <v>0</v>
      </c>
      <c r="F64" s="303"/>
      <c r="G64" s="304">
        <f>SUM(G1:G63)</f>
        <v>6104.08</v>
      </c>
      <c r="H64" s="305" t="s">
        <v>241</v>
      </c>
      <c r="I64" s="299"/>
    </row>
    <row r="65" spans="1:10" x14ac:dyDescent="0.2">
      <c r="B65" s="46"/>
      <c r="D65" s="48"/>
      <c r="E65" s="46"/>
      <c r="F65" s="48"/>
      <c r="G65" s="46"/>
      <c r="H65" s="48"/>
      <c r="I65" s="46"/>
    </row>
    <row r="66" spans="1:10" x14ac:dyDescent="0.2">
      <c r="A66" s="40" t="s">
        <v>242</v>
      </c>
      <c r="B66" s="46"/>
      <c r="D66" s="48"/>
      <c r="E66" s="46"/>
      <c r="F66" s="48"/>
      <c r="G66" s="296">
        <f>'Labor Rates'!M46</f>
        <v>73.31</v>
      </c>
      <c r="H66" s="297" t="s">
        <v>254</v>
      </c>
      <c r="I66" s="46"/>
    </row>
    <row r="67" spans="1:10" customFormat="1" ht="12.75" customHeight="1" x14ac:dyDescent="0.2">
      <c r="A67" s="308"/>
      <c r="B67" s="309"/>
      <c r="C67" s="310"/>
      <c r="D67" s="311"/>
      <c r="E67" s="309"/>
      <c r="F67" s="312"/>
      <c r="G67" s="313"/>
      <c r="H67" s="314"/>
      <c r="I67" s="308"/>
      <c r="J67" s="286"/>
    </row>
    <row r="68" spans="1:10" s="229" customFormat="1" ht="12.75" customHeight="1" x14ac:dyDescent="0.2">
      <c r="A68" s="229" t="s">
        <v>341</v>
      </c>
      <c r="B68" s="315"/>
      <c r="C68" s="316"/>
      <c r="D68" s="317"/>
      <c r="E68" s="318">
        <f>SUM(E1:E67)</f>
        <v>652764</v>
      </c>
      <c r="F68" s="318"/>
      <c r="G68" s="318">
        <f>G64*G66</f>
        <v>447490</v>
      </c>
      <c r="H68" s="318"/>
      <c r="I68" s="318">
        <f>SUM(E68:G68)</f>
        <v>1100254</v>
      </c>
    </row>
    <row r="69" spans="1:10" customFormat="1" ht="12.75" customHeight="1" x14ac:dyDescent="0.2">
      <c r="A69" s="308" t="s">
        <v>290</v>
      </c>
      <c r="B69" s="309"/>
      <c r="C69" s="310"/>
      <c r="D69" s="311"/>
      <c r="E69" s="309"/>
      <c r="F69" s="312"/>
      <c r="G69" s="319"/>
      <c r="H69" s="308"/>
      <c r="I69" s="308"/>
    </row>
    <row r="70" spans="1:10" customFormat="1" ht="12.75" customHeight="1" x14ac:dyDescent="0.2">
      <c r="A70" s="308" t="s">
        <v>291</v>
      </c>
      <c r="B70" s="289">
        <v>0.2</v>
      </c>
      <c r="C70" s="310"/>
      <c r="D70" s="311"/>
      <c r="E70" s="320">
        <f>E68*B70</f>
        <v>130553</v>
      </c>
      <c r="F70" s="312"/>
      <c r="G70" s="320">
        <f>G68*B70</f>
        <v>89498</v>
      </c>
      <c r="H70" s="308"/>
      <c r="I70" s="320">
        <f>SUM(E70:G70)</f>
        <v>220051</v>
      </c>
    </row>
    <row r="71" spans="1:10" x14ac:dyDescent="0.2">
      <c r="B71" s="46"/>
      <c r="D71" s="48"/>
      <c r="E71" s="46">
        <f t="shared" si="0"/>
        <v>0</v>
      </c>
      <c r="F71" s="48"/>
      <c r="G71" s="46">
        <f t="shared" si="7"/>
        <v>0</v>
      </c>
      <c r="H71" s="48">
        <f t="shared" si="8"/>
        <v>0</v>
      </c>
      <c r="I71" s="46">
        <f t="shared" si="9"/>
        <v>0</v>
      </c>
    </row>
    <row r="72" spans="1:10" x14ac:dyDescent="0.2">
      <c r="B72" s="46"/>
      <c r="D72" s="48"/>
      <c r="E72" s="46">
        <f t="shared" si="0"/>
        <v>0</v>
      </c>
      <c r="F72" s="48"/>
      <c r="G72" s="46">
        <f t="shared" si="7"/>
        <v>0</v>
      </c>
      <c r="H72" s="48">
        <f t="shared" si="8"/>
        <v>0</v>
      </c>
      <c r="I72" s="46">
        <f t="shared" si="9"/>
        <v>0</v>
      </c>
    </row>
    <row r="73" spans="1:10" x14ac:dyDescent="0.2">
      <c r="B73" s="46"/>
      <c r="D73" s="48"/>
      <c r="E73" s="46"/>
      <c r="F73" s="48"/>
      <c r="G73" s="46"/>
      <c r="H73" s="48"/>
      <c r="I73" s="46"/>
    </row>
    <row r="74" spans="1:10" x14ac:dyDescent="0.2">
      <c r="B74" s="46"/>
      <c r="D74" s="48"/>
      <c r="E74" s="46"/>
      <c r="F74" s="48"/>
      <c r="G74" s="46"/>
      <c r="H74" s="48"/>
      <c r="I74" s="46"/>
    </row>
    <row r="75" spans="1:10" x14ac:dyDescent="0.2">
      <c r="B75" s="46"/>
      <c r="D75" s="48"/>
      <c r="E75" s="46"/>
      <c r="F75" s="48"/>
      <c r="G75" s="46"/>
      <c r="H75" s="48"/>
      <c r="I75" s="46"/>
    </row>
    <row r="76" spans="1:10" x14ac:dyDescent="0.2">
      <c r="B76" s="46"/>
      <c r="D76" s="48"/>
      <c r="E76" s="46"/>
      <c r="F76" s="48"/>
      <c r="G76" s="46"/>
      <c r="H76" s="48"/>
      <c r="I76" s="46"/>
    </row>
    <row r="77" spans="1:10" x14ac:dyDescent="0.2">
      <c r="B77" s="46"/>
      <c r="D77" s="48"/>
      <c r="E77" s="46"/>
      <c r="F77" s="48"/>
      <c r="G77" s="46"/>
      <c r="H77" s="48"/>
      <c r="I77" s="46"/>
    </row>
    <row r="78" spans="1:10" x14ac:dyDescent="0.2">
      <c r="B78" s="46"/>
      <c r="D78" s="48"/>
      <c r="E78" s="46"/>
      <c r="F78" s="48"/>
      <c r="G78" s="46"/>
      <c r="H78" s="48"/>
      <c r="I78" s="46"/>
    </row>
    <row r="79" spans="1:10" x14ac:dyDescent="0.2">
      <c r="B79" s="46"/>
      <c r="D79" s="48"/>
      <c r="E79" s="46"/>
      <c r="F79" s="48"/>
      <c r="G79" s="46"/>
      <c r="H79" s="48"/>
      <c r="I79" s="46"/>
    </row>
    <row r="80" spans="1:10" x14ac:dyDescent="0.2">
      <c r="B80" s="46"/>
      <c r="D80" s="48"/>
      <c r="E80" s="46"/>
      <c r="F80" s="48"/>
      <c r="G80" s="46"/>
      <c r="H80" s="48"/>
      <c r="I80" s="46"/>
    </row>
    <row r="81" spans="2:9" x14ac:dyDescent="0.2">
      <c r="B81" s="46"/>
      <c r="D81" s="48"/>
      <c r="E81" s="46"/>
      <c r="F81" s="48"/>
      <c r="G81" s="46"/>
      <c r="H81" s="48"/>
      <c r="I81" s="46"/>
    </row>
    <row r="82" spans="2:9" x14ac:dyDescent="0.2">
      <c r="B82" s="46"/>
      <c r="D82" s="48"/>
      <c r="E82" s="46"/>
      <c r="F82" s="48"/>
      <c r="G82" s="46"/>
      <c r="H82" s="48"/>
      <c r="I82" s="46"/>
    </row>
    <row r="83" spans="2:9" x14ac:dyDescent="0.2">
      <c r="B83" s="46"/>
      <c r="D83" s="48"/>
      <c r="E83" s="46"/>
      <c r="F83" s="48"/>
      <c r="G83" s="46"/>
      <c r="H83" s="48"/>
      <c r="I83" s="46"/>
    </row>
    <row r="84" spans="2:9" x14ac:dyDescent="0.2">
      <c r="B84" s="46"/>
      <c r="D84" s="48"/>
      <c r="E84" s="46"/>
      <c r="F84" s="48"/>
      <c r="G84" s="46"/>
      <c r="H84" s="48"/>
      <c r="I84" s="46"/>
    </row>
    <row r="85" spans="2:9" x14ac:dyDescent="0.2">
      <c r="B85" s="46"/>
      <c r="D85" s="48"/>
      <c r="E85" s="46"/>
      <c r="F85" s="48"/>
      <c r="G85" s="46"/>
      <c r="H85" s="48"/>
      <c r="I85" s="46"/>
    </row>
    <row r="86" spans="2:9" x14ac:dyDescent="0.2">
      <c r="B86" s="46"/>
      <c r="D86" s="48"/>
      <c r="E86" s="46"/>
      <c r="F86" s="48"/>
      <c r="G86" s="46"/>
      <c r="H86" s="48"/>
      <c r="I86" s="46"/>
    </row>
    <row r="87" spans="2:9" x14ac:dyDescent="0.2">
      <c r="B87" s="46"/>
      <c r="D87" s="48"/>
      <c r="E87" s="46"/>
      <c r="F87" s="48"/>
      <c r="G87" s="46"/>
      <c r="H87" s="48"/>
      <c r="I87" s="46"/>
    </row>
    <row r="88" spans="2:9" x14ac:dyDescent="0.2">
      <c r="B88" s="46"/>
      <c r="D88" s="48"/>
      <c r="E88" s="46"/>
      <c r="F88" s="48"/>
      <c r="G88" s="46"/>
      <c r="H88" s="48"/>
      <c r="I88" s="46"/>
    </row>
    <row r="89" spans="2:9" x14ac:dyDescent="0.2">
      <c r="B89" s="46"/>
      <c r="D89" s="48"/>
      <c r="E89" s="46"/>
      <c r="F89" s="48"/>
      <c r="G89" s="46"/>
      <c r="H89" s="48"/>
      <c r="I89" s="46"/>
    </row>
    <row r="90" spans="2:9" x14ac:dyDescent="0.2">
      <c r="B90" s="46"/>
      <c r="D90" s="48"/>
      <c r="E90" s="46"/>
      <c r="F90" s="48"/>
      <c r="G90" s="46"/>
      <c r="H90" s="48"/>
      <c r="I90" s="46"/>
    </row>
    <row r="91" spans="2:9" x14ac:dyDescent="0.2">
      <c r="B91" s="46"/>
      <c r="D91" s="48"/>
      <c r="E91" s="46"/>
      <c r="F91" s="48"/>
      <c r="G91" s="46"/>
      <c r="H91" s="48"/>
      <c r="I91" s="46"/>
    </row>
    <row r="92" spans="2:9" x14ac:dyDescent="0.2">
      <c r="B92" s="46"/>
      <c r="D92" s="48"/>
      <c r="E92" s="46"/>
      <c r="F92" s="48"/>
      <c r="G92" s="46"/>
      <c r="H92" s="48"/>
      <c r="I92" s="46"/>
    </row>
    <row r="93" spans="2:9" x14ac:dyDescent="0.2">
      <c r="B93" s="46"/>
      <c r="D93" s="48"/>
      <c r="E93" s="46"/>
      <c r="F93" s="48"/>
      <c r="G93" s="46"/>
      <c r="H93" s="48"/>
      <c r="I93" s="46"/>
    </row>
    <row r="94" spans="2:9" x14ac:dyDescent="0.2">
      <c r="B94" s="46"/>
      <c r="D94" s="48"/>
      <c r="E94" s="46"/>
      <c r="F94" s="48"/>
      <c r="G94" s="46"/>
      <c r="H94" s="48"/>
      <c r="I94" s="46"/>
    </row>
    <row r="95" spans="2:9" x14ac:dyDescent="0.2">
      <c r="B95" s="46"/>
      <c r="D95" s="48"/>
      <c r="E95" s="46"/>
      <c r="F95" s="48"/>
      <c r="G95" s="46"/>
      <c r="H95" s="48"/>
      <c r="I95" s="46"/>
    </row>
    <row r="96" spans="2:9" x14ac:dyDescent="0.2">
      <c r="B96" s="46"/>
      <c r="D96" s="48"/>
      <c r="E96" s="46">
        <f t="shared" si="0"/>
        <v>0</v>
      </c>
      <c r="F96" s="48"/>
      <c r="G96" s="46">
        <f t="shared" si="7"/>
        <v>0</v>
      </c>
      <c r="H96" s="48">
        <f t="shared" si="8"/>
        <v>0</v>
      </c>
      <c r="I96" s="46">
        <f t="shared" si="9"/>
        <v>0</v>
      </c>
    </row>
    <row r="97" spans="1:10" x14ac:dyDescent="0.2">
      <c r="B97" s="46"/>
      <c r="D97" s="48"/>
      <c r="E97" s="46">
        <f t="shared" si="0"/>
        <v>0</v>
      </c>
      <c r="F97" s="48"/>
      <c r="G97" s="46">
        <f t="shared" si="7"/>
        <v>0</v>
      </c>
      <c r="H97" s="48">
        <f t="shared" si="8"/>
        <v>0</v>
      </c>
      <c r="I97" s="46">
        <f t="shared" si="9"/>
        <v>0</v>
      </c>
    </row>
    <row r="98" spans="1:10" ht="13.5" thickBot="1" x14ac:dyDescent="0.25">
      <c r="A98" s="23" t="s">
        <v>7</v>
      </c>
      <c r="B98" s="50">
        <v>190540</v>
      </c>
      <c r="C98" s="24" t="s">
        <v>138</v>
      </c>
      <c r="D98" s="51"/>
      <c r="E98" s="47">
        <f>SUM(E68:E97)</f>
        <v>783317</v>
      </c>
      <c r="F98" s="51"/>
      <c r="G98" s="47">
        <f>SUM(G68:G97)</f>
        <v>536988</v>
      </c>
      <c r="H98" s="51"/>
      <c r="I98" s="47">
        <f>SUM(I68:I97)</f>
        <v>1320305</v>
      </c>
      <c r="J98" s="80"/>
    </row>
    <row r="99" spans="1:10" ht="13.5" thickTop="1" x14ac:dyDescent="0.2"/>
  </sheetData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3" tint="0.79998168889431442"/>
  </sheetPr>
  <dimension ref="A1:J99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226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73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 t="shared" ref="E6:E21" si="0">B6*D6</f>
        <v>0</v>
      </c>
      <c r="F6" s="48"/>
      <c r="G6" s="46">
        <f t="shared" ref="G6:G21" si="1">B6*F6</f>
        <v>0</v>
      </c>
      <c r="H6" s="48">
        <f>D6+F6</f>
        <v>0</v>
      </c>
      <c r="I6" s="46">
        <f>SUM(E6,G6)</f>
        <v>0</v>
      </c>
    </row>
    <row r="7" spans="1:10" x14ac:dyDescent="0.2">
      <c r="A7" s="1" t="s">
        <v>726</v>
      </c>
      <c r="B7" s="46"/>
      <c r="D7" s="48"/>
      <c r="E7" s="46">
        <f t="shared" si="0"/>
        <v>0</v>
      </c>
      <c r="F7" s="48"/>
      <c r="G7" s="46">
        <f t="shared" si="1"/>
        <v>0</v>
      </c>
      <c r="H7" s="48">
        <f>D7+F7</f>
        <v>0</v>
      </c>
      <c r="I7" s="46">
        <f>SUM(E7,G7)</f>
        <v>0</v>
      </c>
    </row>
    <row r="8" spans="1:10" x14ac:dyDescent="0.2">
      <c r="B8" s="46"/>
      <c r="D8" s="48"/>
      <c r="E8" s="46">
        <f t="shared" si="0"/>
        <v>0</v>
      </c>
      <c r="F8" s="48"/>
      <c r="G8" s="46">
        <f t="shared" si="1"/>
        <v>0</v>
      </c>
      <c r="H8" s="48">
        <f>D8+F8</f>
        <v>0</v>
      </c>
      <c r="I8" s="46">
        <f>SUM(E8,G8)</f>
        <v>0</v>
      </c>
    </row>
    <row r="9" spans="1:10" customFormat="1" x14ac:dyDescent="0.2">
      <c r="A9" t="s">
        <v>367</v>
      </c>
      <c r="B9" s="277">
        <v>5</v>
      </c>
      <c r="C9" s="278" t="s">
        <v>277</v>
      </c>
      <c r="D9" s="279">
        <v>1465</v>
      </c>
      <c r="E9" s="81">
        <f t="shared" si="0"/>
        <v>7325</v>
      </c>
      <c r="F9" s="280">
        <v>3.2</v>
      </c>
      <c r="G9" s="281">
        <f t="shared" si="1"/>
        <v>16</v>
      </c>
    </row>
    <row r="10" spans="1:10" customFormat="1" x14ac:dyDescent="0.2">
      <c r="B10" s="277"/>
      <c r="C10" s="278"/>
      <c r="D10" s="279"/>
      <c r="E10" s="81">
        <f t="shared" si="0"/>
        <v>0</v>
      </c>
      <c r="F10" s="280"/>
      <c r="G10" s="281">
        <f t="shared" si="1"/>
        <v>0</v>
      </c>
    </row>
    <row r="11" spans="1:10" customFormat="1" x14ac:dyDescent="0.2">
      <c r="A11" t="s">
        <v>366</v>
      </c>
      <c r="B11" s="277">
        <v>4</v>
      </c>
      <c r="C11" s="278" t="s">
        <v>277</v>
      </c>
      <c r="D11" s="279">
        <v>1515</v>
      </c>
      <c r="E11" s="81">
        <f t="shared" si="0"/>
        <v>6060</v>
      </c>
      <c r="F11" s="280">
        <v>4.5999999999999996</v>
      </c>
      <c r="G11" s="281">
        <f t="shared" si="1"/>
        <v>18.399999999999999</v>
      </c>
    </row>
    <row r="12" spans="1:10" customFormat="1" x14ac:dyDescent="0.2">
      <c r="B12" s="277"/>
      <c r="C12" s="278"/>
      <c r="D12" s="279"/>
      <c r="E12" s="81">
        <f t="shared" si="0"/>
        <v>0</v>
      </c>
      <c r="F12" s="280"/>
      <c r="G12" s="281">
        <f t="shared" si="1"/>
        <v>0</v>
      </c>
    </row>
    <row r="13" spans="1:10" customFormat="1" x14ac:dyDescent="0.2">
      <c r="A13" t="s">
        <v>365</v>
      </c>
      <c r="B13" s="277">
        <v>175</v>
      </c>
      <c r="C13" s="278" t="s">
        <v>277</v>
      </c>
      <c r="D13" s="279">
        <v>135</v>
      </c>
      <c r="E13" s="81">
        <f t="shared" si="0"/>
        <v>23625</v>
      </c>
      <c r="F13" s="280">
        <v>0.75</v>
      </c>
      <c r="G13" s="281">
        <f t="shared" si="1"/>
        <v>131.25</v>
      </c>
    </row>
    <row r="14" spans="1:10" customFormat="1" x14ac:dyDescent="0.2">
      <c r="B14" s="277"/>
      <c r="C14" s="278"/>
      <c r="D14" s="279"/>
      <c r="E14" s="81">
        <f t="shared" si="0"/>
        <v>0</v>
      </c>
      <c r="F14" s="280"/>
      <c r="G14" s="281">
        <f t="shared" si="1"/>
        <v>0</v>
      </c>
    </row>
    <row r="15" spans="1:10" customFormat="1" x14ac:dyDescent="0.2">
      <c r="A15" t="s">
        <v>368</v>
      </c>
      <c r="B15" s="277">
        <v>50</v>
      </c>
      <c r="C15" s="278" t="s">
        <v>277</v>
      </c>
      <c r="D15" s="279">
        <v>460</v>
      </c>
      <c r="E15" s="81">
        <f t="shared" si="0"/>
        <v>23000</v>
      </c>
      <c r="F15" s="280">
        <v>1</v>
      </c>
      <c r="G15" s="281">
        <f t="shared" si="1"/>
        <v>50</v>
      </c>
    </row>
    <row r="16" spans="1:10" customFormat="1" x14ac:dyDescent="0.2">
      <c r="B16" s="277"/>
      <c r="C16" s="278"/>
      <c r="D16" s="279"/>
      <c r="E16" s="81">
        <f t="shared" si="0"/>
        <v>0</v>
      </c>
      <c r="F16" s="280"/>
      <c r="G16" s="281">
        <f t="shared" si="1"/>
        <v>0</v>
      </c>
    </row>
    <row r="17" spans="1:9" customFormat="1" x14ac:dyDescent="0.2">
      <c r="A17" t="s">
        <v>369</v>
      </c>
      <c r="B17" s="277">
        <v>768</v>
      </c>
      <c r="C17" s="278" t="s">
        <v>52</v>
      </c>
      <c r="D17" s="279">
        <v>28.4</v>
      </c>
      <c r="E17" s="81">
        <f t="shared" si="0"/>
        <v>21811</v>
      </c>
      <c r="F17" s="280">
        <v>2.5000000000000001E-2</v>
      </c>
      <c r="G17" s="281">
        <f t="shared" si="1"/>
        <v>19.2</v>
      </c>
    </row>
    <row r="18" spans="1:9" x14ac:dyDescent="0.2">
      <c r="B18" s="46"/>
      <c r="D18" s="48"/>
      <c r="E18" s="46">
        <f t="shared" si="0"/>
        <v>0</v>
      </c>
      <c r="F18" s="48"/>
      <c r="G18" s="46">
        <f t="shared" si="1"/>
        <v>0</v>
      </c>
      <c r="H18" s="48">
        <f>D18+F18</f>
        <v>0</v>
      </c>
      <c r="I18" s="46">
        <f>SUM(E18,G18)</f>
        <v>0</v>
      </c>
    </row>
    <row r="19" spans="1:9" customFormat="1" x14ac:dyDescent="0.2">
      <c r="A19" t="s">
        <v>371</v>
      </c>
      <c r="B19" s="277">
        <v>768</v>
      </c>
      <c r="C19" s="278" t="s">
        <v>52</v>
      </c>
      <c r="D19" s="279">
        <v>10.85</v>
      </c>
      <c r="E19" s="81">
        <f t="shared" si="0"/>
        <v>8333</v>
      </c>
      <c r="F19" s="280">
        <v>0.02</v>
      </c>
      <c r="G19" s="281">
        <f t="shared" si="1"/>
        <v>15.36</v>
      </c>
    </row>
    <row r="20" spans="1:9" customFormat="1" x14ac:dyDescent="0.2">
      <c r="B20" s="277"/>
      <c r="C20" s="278"/>
      <c r="D20" s="279"/>
      <c r="E20" s="81">
        <f t="shared" si="0"/>
        <v>0</v>
      </c>
      <c r="F20" s="280"/>
      <c r="G20" s="281">
        <f t="shared" si="1"/>
        <v>0</v>
      </c>
    </row>
    <row r="21" spans="1:9" customFormat="1" x14ac:dyDescent="0.2">
      <c r="A21" t="s">
        <v>372</v>
      </c>
      <c r="B21" s="277">
        <v>8</v>
      </c>
      <c r="C21" s="278" t="s">
        <v>277</v>
      </c>
      <c r="D21" s="279">
        <v>326</v>
      </c>
      <c r="E21" s="81">
        <f t="shared" si="0"/>
        <v>2608</v>
      </c>
      <c r="F21" s="280">
        <v>1.75</v>
      </c>
      <c r="G21" s="281">
        <f t="shared" si="1"/>
        <v>14</v>
      </c>
    </row>
    <row r="22" spans="1:9" customFormat="1" x14ac:dyDescent="0.2">
      <c r="B22" s="277"/>
      <c r="C22" s="278"/>
      <c r="D22" s="279"/>
      <c r="E22" s="81"/>
      <c r="F22" s="280"/>
      <c r="G22" s="281"/>
    </row>
    <row r="23" spans="1:9" customFormat="1" x14ac:dyDescent="0.2">
      <c r="A23" t="s">
        <v>370</v>
      </c>
      <c r="B23" s="277">
        <v>55</v>
      </c>
      <c r="C23" s="278" t="s">
        <v>277</v>
      </c>
      <c r="D23" s="279">
        <v>84.65</v>
      </c>
      <c r="E23" s="81">
        <f>B23*D23</f>
        <v>4656</v>
      </c>
      <c r="F23" s="280">
        <v>0.45</v>
      </c>
      <c r="G23" s="281">
        <f>B23*F23</f>
        <v>24.75</v>
      </c>
    </row>
    <row r="24" spans="1:9" customFormat="1" x14ac:dyDescent="0.2">
      <c r="B24" s="277"/>
      <c r="C24" s="278"/>
      <c r="D24" s="279"/>
      <c r="E24" s="81"/>
      <c r="F24" s="280"/>
      <c r="G24" s="281"/>
    </row>
    <row r="25" spans="1:9" customFormat="1" x14ac:dyDescent="0.2">
      <c r="A25" s="322" t="s">
        <v>727</v>
      </c>
      <c r="B25" s="277"/>
      <c r="C25" s="278"/>
      <c r="D25" s="279"/>
      <c r="E25" s="81"/>
      <c r="F25" s="280"/>
      <c r="G25" s="281"/>
    </row>
    <row r="26" spans="1:9" customFormat="1" x14ac:dyDescent="0.2">
      <c r="B26" s="277"/>
      <c r="C26" s="278"/>
      <c r="D26" s="279"/>
      <c r="E26" s="81"/>
      <c r="F26" s="280"/>
      <c r="G26" s="281"/>
    </row>
    <row r="27" spans="1:9" customFormat="1" x14ac:dyDescent="0.2">
      <c r="A27" s="308" t="s">
        <v>731</v>
      </c>
      <c r="B27" s="320"/>
      <c r="C27" s="332"/>
      <c r="D27" s="333"/>
      <c r="E27" s="320">
        <f t="shared" ref="E27:E35" si="2">B27*D27</f>
        <v>0</v>
      </c>
      <c r="F27" s="334"/>
      <c r="G27" s="333">
        <f t="shared" ref="G27:G35" si="3">B27*F27</f>
        <v>0</v>
      </c>
      <c r="H27" s="308"/>
      <c r="I27" s="308"/>
    </row>
    <row r="28" spans="1:9" customFormat="1" x14ac:dyDescent="0.2">
      <c r="A28" s="308" t="s">
        <v>732</v>
      </c>
      <c r="B28" s="320"/>
      <c r="C28" s="332"/>
      <c r="D28" s="333"/>
      <c r="E28" s="320">
        <f t="shared" si="2"/>
        <v>0</v>
      </c>
      <c r="F28" s="334"/>
      <c r="G28" s="333">
        <f t="shared" si="3"/>
        <v>0</v>
      </c>
      <c r="H28" s="308"/>
      <c r="I28" s="308"/>
    </row>
    <row r="29" spans="1:9" customFormat="1" x14ac:dyDescent="0.2">
      <c r="A29" s="308" t="s">
        <v>733</v>
      </c>
      <c r="B29" s="320">
        <v>168</v>
      </c>
      <c r="C29" s="332" t="s">
        <v>236</v>
      </c>
      <c r="D29" s="333">
        <v>135</v>
      </c>
      <c r="E29" s="320">
        <f t="shared" si="2"/>
        <v>22680</v>
      </c>
      <c r="F29" s="334">
        <v>0.52</v>
      </c>
      <c r="G29" s="333">
        <f t="shared" si="3"/>
        <v>87.36</v>
      </c>
      <c r="H29" s="308"/>
      <c r="I29" s="308"/>
    </row>
    <row r="30" spans="1:9" customFormat="1" x14ac:dyDescent="0.2">
      <c r="A30" s="308"/>
      <c r="B30" s="320"/>
      <c r="C30" s="332"/>
      <c r="D30" s="333"/>
      <c r="E30" s="320">
        <f t="shared" si="2"/>
        <v>0</v>
      </c>
      <c r="F30" s="334"/>
      <c r="G30" s="333">
        <f t="shared" si="3"/>
        <v>0</v>
      </c>
      <c r="H30" s="308"/>
      <c r="I30" s="308"/>
    </row>
    <row r="31" spans="1:9" customFormat="1" x14ac:dyDescent="0.2">
      <c r="A31" s="308" t="s">
        <v>734</v>
      </c>
      <c r="B31" s="320"/>
      <c r="C31" s="332"/>
      <c r="D31" s="333"/>
      <c r="E31" s="320">
        <f t="shared" si="2"/>
        <v>0</v>
      </c>
      <c r="F31" s="334"/>
      <c r="G31" s="333">
        <f t="shared" si="3"/>
        <v>0</v>
      </c>
      <c r="H31" s="308"/>
      <c r="I31" s="308"/>
    </row>
    <row r="32" spans="1:9" customFormat="1" x14ac:dyDescent="0.2">
      <c r="A32" s="308" t="s">
        <v>735</v>
      </c>
      <c r="B32" s="320"/>
      <c r="C32" s="332"/>
      <c r="D32" s="333"/>
      <c r="E32" s="320">
        <f t="shared" si="2"/>
        <v>0</v>
      </c>
      <c r="F32" s="334"/>
      <c r="G32" s="333">
        <f t="shared" si="3"/>
        <v>0</v>
      </c>
      <c r="H32" s="308"/>
      <c r="I32" s="308"/>
    </row>
    <row r="33" spans="1:9" customFormat="1" x14ac:dyDescent="0.2">
      <c r="A33" s="308" t="s">
        <v>736</v>
      </c>
      <c r="B33" s="320"/>
      <c r="C33" s="332"/>
      <c r="D33" s="333"/>
      <c r="E33" s="320">
        <f t="shared" si="2"/>
        <v>0</v>
      </c>
      <c r="F33" s="334"/>
      <c r="G33" s="333">
        <f t="shared" si="3"/>
        <v>0</v>
      </c>
      <c r="H33" s="308"/>
      <c r="I33" s="308"/>
    </row>
    <row r="34" spans="1:9" customFormat="1" x14ac:dyDescent="0.2">
      <c r="A34" s="308" t="s">
        <v>737</v>
      </c>
      <c r="B34" s="320">
        <v>1</v>
      </c>
      <c r="C34" s="332" t="s">
        <v>277</v>
      </c>
      <c r="D34" s="333">
        <v>8345</v>
      </c>
      <c r="E34" s="320">
        <f t="shared" si="2"/>
        <v>8345</v>
      </c>
      <c r="F34" s="334">
        <v>32</v>
      </c>
      <c r="G34" s="333">
        <f t="shared" si="3"/>
        <v>32</v>
      </c>
      <c r="H34" s="308"/>
      <c r="I34" s="308"/>
    </row>
    <row r="35" spans="1:9" customFormat="1" x14ac:dyDescent="0.2">
      <c r="A35" s="308"/>
      <c r="B35" s="320"/>
      <c r="C35" s="332"/>
      <c r="D35" s="333"/>
      <c r="E35" s="320">
        <f t="shared" si="2"/>
        <v>0</v>
      </c>
      <c r="F35" s="334"/>
      <c r="G35" s="333">
        <f t="shared" si="3"/>
        <v>0</v>
      </c>
      <c r="H35" s="308"/>
      <c r="I35" s="308"/>
    </row>
    <row r="36" spans="1:9" customFormat="1" x14ac:dyDescent="0.2">
      <c r="A36" s="308" t="s">
        <v>753</v>
      </c>
      <c r="B36" s="320"/>
      <c r="C36" s="332"/>
      <c r="D36" s="333"/>
      <c r="E36" s="320"/>
      <c r="F36" s="334"/>
      <c r="G36" s="333"/>
      <c r="H36" s="308"/>
      <c r="I36" s="308"/>
    </row>
    <row r="37" spans="1:9" customFormat="1" x14ac:dyDescent="0.2">
      <c r="A37" s="40" t="s">
        <v>740</v>
      </c>
      <c r="B37" s="320">
        <v>196</v>
      </c>
      <c r="C37" s="332" t="s">
        <v>236</v>
      </c>
      <c r="D37" s="333">
        <v>327</v>
      </c>
      <c r="E37" s="320">
        <f>B37*D37</f>
        <v>64092</v>
      </c>
      <c r="F37" s="334">
        <v>0.75</v>
      </c>
      <c r="G37" s="333">
        <f>B37*F37</f>
        <v>147</v>
      </c>
      <c r="H37" s="308"/>
      <c r="I37" s="308"/>
    </row>
    <row r="38" spans="1:9" customFormat="1" x14ac:dyDescent="0.2">
      <c r="A38" s="322" t="s">
        <v>743</v>
      </c>
      <c r="B38" s="320"/>
      <c r="C38" s="332"/>
      <c r="D38" s="333"/>
      <c r="E38" s="320"/>
      <c r="F38" s="334"/>
      <c r="G38" s="333"/>
      <c r="H38" s="308"/>
      <c r="I38" s="308"/>
    </row>
    <row r="39" spans="1:9" customFormat="1" x14ac:dyDescent="0.2">
      <c r="A39" s="308"/>
      <c r="B39" s="320"/>
      <c r="C39" s="332"/>
      <c r="D39" s="333"/>
      <c r="E39" s="320">
        <f>B39*D39</f>
        <v>0</v>
      </c>
      <c r="F39" s="334"/>
      <c r="G39" s="333">
        <f>B39*F39</f>
        <v>0</v>
      </c>
      <c r="H39" s="308"/>
      <c r="I39" s="308"/>
    </row>
    <row r="40" spans="1:9" customFormat="1" x14ac:dyDescent="0.2">
      <c r="A40" s="308" t="s">
        <v>741</v>
      </c>
      <c r="B40" s="320"/>
      <c r="C40" s="332"/>
      <c r="D40" s="333"/>
      <c r="E40" s="320"/>
      <c r="F40" s="334"/>
      <c r="G40" s="333"/>
      <c r="H40" s="308"/>
      <c r="I40" s="308"/>
    </row>
    <row r="41" spans="1:9" customFormat="1" x14ac:dyDescent="0.2">
      <c r="A41" s="40" t="s">
        <v>742</v>
      </c>
      <c r="B41" s="320">
        <v>16</v>
      </c>
      <c r="C41" s="332" t="s">
        <v>277</v>
      </c>
      <c r="D41" s="333">
        <v>2760</v>
      </c>
      <c r="E41" s="320">
        <f>B41*D41</f>
        <v>44160</v>
      </c>
      <c r="F41" s="334">
        <v>11.5</v>
      </c>
      <c r="G41" s="333">
        <f>B41*F41</f>
        <v>184</v>
      </c>
      <c r="H41" s="308"/>
      <c r="I41" s="308"/>
    </row>
    <row r="42" spans="1:9" customFormat="1" x14ac:dyDescent="0.2">
      <c r="A42" s="308"/>
      <c r="B42" s="320"/>
      <c r="C42" s="332"/>
      <c r="D42" s="333"/>
      <c r="E42" s="320">
        <f>B42*D42</f>
        <v>0</v>
      </c>
      <c r="F42" s="334"/>
      <c r="G42" s="333">
        <f>B42*F42</f>
        <v>0</v>
      </c>
      <c r="H42" s="308"/>
      <c r="I42" s="308"/>
    </row>
    <row r="43" spans="1:9" customFormat="1" x14ac:dyDescent="0.2">
      <c r="A43" s="308" t="s">
        <v>738</v>
      </c>
      <c r="B43" s="320"/>
      <c r="C43" s="332"/>
      <c r="D43" s="333"/>
      <c r="E43" s="320">
        <f>B43*D43</f>
        <v>0</v>
      </c>
      <c r="F43" s="334"/>
      <c r="G43" s="333">
        <f>B43*F43</f>
        <v>0</v>
      </c>
      <c r="H43" s="308"/>
      <c r="I43" s="308"/>
    </row>
    <row r="44" spans="1:9" customFormat="1" x14ac:dyDescent="0.2">
      <c r="A44" s="308" t="s">
        <v>739</v>
      </c>
      <c r="B44" s="320">
        <v>16</v>
      </c>
      <c r="C44" s="332" t="s">
        <v>277</v>
      </c>
      <c r="D44" s="333">
        <v>1070</v>
      </c>
      <c r="E44" s="320">
        <f>B44*D44</f>
        <v>17120</v>
      </c>
      <c r="F44" s="334">
        <v>3.3</v>
      </c>
      <c r="G44" s="333">
        <f>B44*F44</f>
        <v>52.8</v>
      </c>
      <c r="H44" s="308"/>
      <c r="I44" s="308"/>
    </row>
    <row r="45" spans="1:9" customFormat="1" x14ac:dyDescent="0.2">
      <c r="B45" s="277"/>
      <c r="C45" s="278"/>
      <c r="D45" s="279"/>
      <c r="E45" s="81"/>
      <c r="F45" s="280"/>
      <c r="G45" s="281"/>
    </row>
    <row r="46" spans="1:9" customFormat="1" x14ac:dyDescent="0.2">
      <c r="A46" s="308" t="s">
        <v>751</v>
      </c>
      <c r="B46" s="320"/>
      <c r="C46" s="332"/>
      <c r="D46" s="333"/>
      <c r="E46" s="320">
        <f>B46*D46</f>
        <v>0</v>
      </c>
      <c r="F46" s="334"/>
      <c r="G46" s="333">
        <f>B46*F46</f>
        <v>0</v>
      </c>
      <c r="H46" s="308"/>
      <c r="I46" s="308"/>
    </row>
    <row r="47" spans="1:9" customFormat="1" x14ac:dyDescent="0.2">
      <c r="A47" s="308" t="s">
        <v>744</v>
      </c>
      <c r="B47" s="320">
        <v>16</v>
      </c>
      <c r="C47" s="332" t="s">
        <v>236</v>
      </c>
      <c r="D47" s="333">
        <v>450</v>
      </c>
      <c r="E47" s="320">
        <f>B47*D47</f>
        <v>7200</v>
      </c>
      <c r="F47" s="334">
        <v>3</v>
      </c>
      <c r="G47" s="333">
        <f>B47*F47</f>
        <v>48</v>
      </c>
      <c r="H47" s="308"/>
      <c r="I47" s="308"/>
    </row>
    <row r="48" spans="1:9" customFormat="1" x14ac:dyDescent="0.2">
      <c r="A48" s="308"/>
      <c r="B48" s="320"/>
      <c r="C48" s="332"/>
      <c r="D48" s="333"/>
      <c r="E48" s="320">
        <f>B48*D48</f>
        <v>0</v>
      </c>
      <c r="F48" s="334"/>
      <c r="G48" s="333">
        <f>B48*F48</f>
        <v>0</v>
      </c>
      <c r="H48" s="308">
        <f>D48+F48</f>
        <v>0</v>
      </c>
      <c r="I48" s="308">
        <f>SUM(E48,G48)</f>
        <v>0</v>
      </c>
    </row>
    <row r="49" spans="1:9" customFormat="1" x14ac:dyDescent="0.2">
      <c r="A49" s="308" t="s">
        <v>745</v>
      </c>
      <c r="B49" s="320">
        <v>352</v>
      </c>
      <c r="C49" s="332" t="s">
        <v>236</v>
      </c>
      <c r="D49" s="333">
        <v>240</v>
      </c>
      <c r="E49" s="320">
        <f>B49*D49</f>
        <v>84480</v>
      </c>
      <c r="F49" s="334">
        <v>0.52</v>
      </c>
      <c r="G49" s="333">
        <f>B49*F49</f>
        <v>183.04</v>
      </c>
      <c r="H49" s="308"/>
      <c r="I49" s="308"/>
    </row>
    <row r="50" spans="1:9" customFormat="1" x14ac:dyDescent="0.2">
      <c r="A50" s="308"/>
      <c r="B50" s="320"/>
      <c r="C50" s="332"/>
      <c r="D50" s="333"/>
      <c r="E50" s="320"/>
      <c r="F50" s="334"/>
      <c r="G50" s="333"/>
      <c r="H50" s="308"/>
      <c r="I50" s="308"/>
    </row>
    <row r="51" spans="1:9" customFormat="1" x14ac:dyDescent="0.2">
      <c r="A51" s="308" t="s">
        <v>746</v>
      </c>
      <c r="B51" s="320">
        <v>96</v>
      </c>
      <c r="C51" s="332" t="s">
        <v>236</v>
      </c>
      <c r="D51" s="333">
        <v>49.5</v>
      </c>
      <c r="E51" s="320">
        <f>B51*D51</f>
        <v>4752</v>
      </c>
      <c r="F51" s="334">
        <v>0.5</v>
      </c>
      <c r="G51" s="333">
        <f>B51*F51</f>
        <v>48</v>
      </c>
      <c r="H51" s="308"/>
      <c r="I51" s="308"/>
    </row>
    <row r="52" spans="1:9" customFormat="1" x14ac:dyDescent="0.2">
      <c r="A52" s="308"/>
      <c r="B52" s="320"/>
      <c r="C52" s="332"/>
      <c r="D52" s="333"/>
      <c r="E52" s="320">
        <f>B52*D52</f>
        <v>0</v>
      </c>
      <c r="F52" s="334"/>
      <c r="G52" s="333">
        <f>B52*F52</f>
        <v>0</v>
      </c>
      <c r="H52" s="308"/>
      <c r="I52" s="308"/>
    </row>
    <row r="53" spans="1:9" customFormat="1" x14ac:dyDescent="0.2">
      <c r="A53" s="308" t="s">
        <v>752</v>
      </c>
      <c r="B53" s="320"/>
      <c r="C53" s="332"/>
      <c r="D53" s="333"/>
      <c r="E53" s="320"/>
      <c r="F53" s="334"/>
      <c r="G53" s="333"/>
      <c r="H53" s="308"/>
      <c r="I53" s="308"/>
    </row>
    <row r="54" spans="1:9" customFormat="1" x14ac:dyDescent="0.2">
      <c r="A54" s="40" t="s">
        <v>740</v>
      </c>
      <c r="B54" s="320">
        <v>12</v>
      </c>
      <c r="C54" s="332" t="s">
        <v>236</v>
      </c>
      <c r="D54" s="333">
        <v>335</v>
      </c>
      <c r="E54" s="320">
        <f t="shared" ref="E54:E60" si="4">B54*D54</f>
        <v>4020</v>
      </c>
      <c r="F54" s="334">
        <v>0.75</v>
      </c>
      <c r="G54" s="333">
        <f t="shared" ref="G54:G60" si="5">B54*F54</f>
        <v>9</v>
      </c>
      <c r="H54" s="308"/>
      <c r="I54" s="308"/>
    </row>
    <row r="55" spans="1:9" customFormat="1" x14ac:dyDescent="0.2">
      <c r="A55" s="308"/>
      <c r="B55" s="320"/>
      <c r="C55" s="332"/>
      <c r="D55" s="333"/>
      <c r="E55" s="320">
        <f t="shared" si="4"/>
        <v>0</v>
      </c>
      <c r="F55" s="334"/>
      <c r="G55" s="333">
        <f t="shared" si="5"/>
        <v>0</v>
      </c>
      <c r="H55" s="308"/>
      <c r="I55" s="308"/>
    </row>
    <row r="56" spans="1:9" customFormat="1" x14ac:dyDescent="0.2">
      <c r="A56" s="308" t="s">
        <v>747</v>
      </c>
      <c r="B56" s="320">
        <v>12</v>
      </c>
      <c r="C56" s="332" t="s">
        <v>236</v>
      </c>
      <c r="D56" s="333">
        <v>215</v>
      </c>
      <c r="E56" s="320">
        <f t="shared" si="4"/>
        <v>2580</v>
      </c>
      <c r="F56" s="334">
        <v>0.52</v>
      </c>
      <c r="G56" s="333">
        <f t="shared" si="5"/>
        <v>6.24</v>
      </c>
      <c r="H56" s="308"/>
      <c r="I56" s="308"/>
    </row>
    <row r="57" spans="1:9" customFormat="1" x14ac:dyDescent="0.2">
      <c r="A57" s="308"/>
      <c r="B57" s="320"/>
      <c r="C57" s="332"/>
      <c r="D57" s="333"/>
      <c r="E57" s="320">
        <f t="shared" si="4"/>
        <v>0</v>
      </c>
      <c r="F57" s="334"/>
      <c r="G57" s="333">
        <f t="shared" si="5"/>
        <v>0</v>
      </c>
      <c r="H57" s="308"/>
      <c r="I57" s="308"/>
    </row>
    <row r="58" spans="1:9" customFormat="1" x14ac:dyDescent="0.2">
      <c r="A58" s="308" t="s">
        <v>748</v>
      </c>
      <c r="B58" s="320">
        <v>4</v>
      </c>
      <c r="C58" s="332" t="s">
        <v>277</v>
      </c>
      <c r="D58" s="333">
        <v>690</v>
      </c>
      <c r="E58" s="320">
        <f t="shared" si="4"/>
        <v>2760</v>
      </c>
      <c r="F58" s="334">
        <v>2</v>
      </c>
      <c r="G58" s="333">
        <f t="shared" si="5"/>
        <v>8</v>
      </c>
      <c r="H58" s="308"/>
      <c r="I58" s="308"/>
    </row>
    <row r="59" spans="1:9" customFormat="1" x14ac:dyDescent="0.2">
      <c r="A59" s="308"/>
      <c r="B59" s="320"/>
      <c r="C59" s="332"/>
      <c r="D59" s="333"/>
      <c r="E59" s="320">
        <f t="shared" si="4"/>
        <v>0</v>
      </c>
      <c r="F59" s="334"/>
      <c r="G59" s="333">
        <f t="shared" si="5"/>
        <v>0</v>
      </c>
      <c r="H59" s="308"/>
      <c r="I59" s="308"/>
    </row>
    <row r="60" spans="1:9" customFormat="1" x14ac:dyDescent="0.2">
      <c r="A60" s="308" t="s">
        <v>749</v>
      </c>
      <c r="B60" s="320">
        <v>4</v>
      </c>
      <c r="C60" s="332" t="s">
        <v>277</v>
      </c>
      <c r="D60" s="333">
        <v>3295</v>
      </c>
      <c r="E60" s="320">
        <f t="shared" si="4"/>
        <v>13180</v>
      </c>
      <c r="F60" s="334">
        <v>12.5</v>
      </c>
      <c r="G60" s="333">
        <f t="shared" si="5"/>
        <v>50</v>
      </c>
      <c r="H60" s="308"/>
      <c r="I60" s="308"/>
    </row>
    <row r="61" spans="1:9" customFormat="1" x14ac:dyDescent="0.2">
      <c r="A61" s="308"/>
      <c r="B61" s="320"/>
      <c r="C61" s="332"/>
      <c r="D61" s="333"/>
      <c r="E61" s="320"/>
      <c r="F61" s="334"/>
      <c r="G61" s="333"/>
      <c r="H61" s="308"/>
      <c r="I61" s="308"/>
    </row>
    <row r="62" spans="1:9" x14ac:dyDescent="0.2">
      <c r="A62" s="1" t="s">
        <v>902</v>
      </c>
      <c r="B62" s="46"/>
      <c r="D62" s="48"/>
      <c r="E62" s="46">
        <f>B62*D62</f>
        <v>0</v>
      </c>
      <c r="F62" s="48"/>
      <c r="G62" s="46">
        <f>B62*F62</f>
        <v>0</v>
      </c>
      <c r="H62" s="48">
        <f>D62+F62</f>
        <v>0</v>
      </c>
      <c r="I62" s="46">
        <f>SUM(E62,G62)</f>
        <v>0</v>
      </c>
    </row>
    <row r="63" spans="1:9" x14ac:dyDescent="0.2">
      <c r="B63" s="46"/>
      <c r="D63" s="48"/>
      <c r="E63" s="46">
        <f>B63*D63</f>
        <v>0</v>
      </c>
      <c r="F63" s="48"/>
      <c r="G63" s="46">
        <f>B63*F63</f>
        <v>0</v>
      </c>
      <c r="H63" s="48">
        <f>D63+F63</f>
        <v>0</v>
      </c>
      <c r="I63" s="46">
        <f>SUM(E63,G63)</f>
        <v>0</v>
      </c>
    </row>
    <row r="64" spans="1:9" customFormat="1" x14ac:dyDescent="0.2">
      <c r="A64" s="308" t="s">
        <v>728</v>
      </c>
      <c r="B64" s="320">
        <v>3000</v>
      </c>
      <c r="C64" s="332" t="s">
        <v>52</v>
      </c>
      <c r="D64" s="333">
        <v>26.5</v>
      </c>
      <c r="E64" s="320">
        <f>B64*D64</f>
        <v>79500</v>
      </c>
      <c r="F64" s="334">
        <v>0.106</v>
      </c>
      <c r="G64" s="333">
        <f>B64*F64</f>
        <v>318</v>
      </c>
      <c r="H64" s="308"/>
      <c r="I64" s="308"/>
    </row>
    <row r="65" spans="1:9" x14ac:dyDescent="0.2">
      <c r="B65" s="46"/>
      <c r="D65" s="48"/>
      <c r="E65" s="46">
        <f t="shared" ref="E65:E66" si="6">B65*D65</f>
        <v>0</v>
      </c>
      <c r="F65" s="48"/>
      <c r="G65" s="285">
        <f t="shared" ref="G65" si="7">B65*F65</f>
        <v>0</v>
      </c>
      <c r="H65" s="48">
        <f t="shared" ref="H65" si="8">D65+F65</f>
        <v>0</v>
      </c>
      <c r="I65" s="46">
        <f t="shared" ref="I65" si="9">SUM(E65,G65)</f>
        <v>0</v>
      </c>
    </row>
    <row r="66" spans="1:9" s="298" customFormat="1" x14ac:dyDescent="0.2">
      <c r="A66" s="298" t="s">
        <v>265</v>
      </c>
      <c r="B66" s="299"/>
      <c r="C66" s="300"/>
      <c r="D66" s="301"/>
      <c r="E66" s="302">
        <f t="shared" si="6"/>
        <v>0</v>
      </c>
      <c r="F66" s="303"/>
      <c r="G66" s="304">
        <f>SUM(G1:G65)</f>
        <v>1462.4</v>
      </c>
      <c r="H66" s="305" t="s">
        <v>241</v>
      </c>
      <c r="I66" s="299"/>
    </row>
    <row r="67" spans="1:9" s="298" customFormat="1" x14ac:dyDescent="0.2">
      <c r="B67" s="299"/>
      <c r="C67" s="300"/>
      <c r="D67" s="301"/>
      <c r="E67" s="302"/>
      <c r="F67" s="303"/>
      <c r="G67" s="304"/>
      <c r="H67" s="305"/>
      <c r="I67" s="299"/>
    </row>
    <row r="68" spans="1:9" x14ac:dyDescent="0.2">
      <c r="B68" s="46"/>
      <c r="D68" s="48"/>
      <c r="E68" s="46"/>
      <c r="F68" s="48"/>
      <c r="G68" s="46"/>
      <c r="H68" s="48"/>
      <c r="I68" s="46"/>
    </row>
    <row r="69" spans="1:9" x14ac:dyDescent="0.2">
      <c r="A69" s="40" t="s">
        <v>242</v>
      </c>
      <c r="B69" s="46"/>
      <c r="D69" s="48"/>
      <c r="E69" s="46"/>
      <c r="F69" s="48"/>
      <c r="G69" s="296">
        <f>'Labor Rates'!F22</f>
        <v>89.17</v>
      </c>
      <c r="H69" s="297" t="s">
        <v>254</v>
      </c>
      <c r="I69" s="46"/>
    </row>
    <row r="70" spans="1:9" x14ac:dyDescent="0.2">
      <c r="B70" s="46"/>
      <c r="D70" s="48"/>
      <c r="E70" s="46"/>
      <c r="F70" s="48"/>
      <c r="G70" s="296"/>
      <c r="H70" s="297"/>
      <c r="I70" s="46"/>
    </row>
    <row r="71" spans="1:9" x14ac:dyDescent="0.2">
      <c r="B71" s="46"/>
      <c r="D71" s="48"/>
      <c r="E71" s="46"/>
      <c r="F71" s="48"/>
      <c r="G71" s="296"/>
      <c r="H71" s="297"/>
      <c r="I71" s="46"/>
    </row>
    <row r="72" spans="1:9" x14ac:dyDescent="0.2">
      <c r="B72" s="46"/>
      <c r="D72" s="48"/>
      <c r="E72" s="46"/>
      <c r="F72" s="48"/>
      <c r="G72" s="296"/>
      <c r="H72" s="297"/>
      <c r="I72" s="46"/>
    </row>
    <row r="73" spans="1:9" x14ac:dyDescent="0.2">
      <c r="B73" s="46"/>
      <c r="D73" s="48"/>
      <c r="E73" s="46"/>
      <c r="F73" s="48"/>
      <c r="G73" s="296"/>
      <c r="H73" s="297"/>
      <c r="I73" s="46"/>
    </row>
    <row r="74" spans="1:9" x14ac:dyDescent="0.2">
      <c r="B74" s="46"/>
      <c r="D74" s="48"/>
      <c r="E74" s="46"/>
      <c r="F74" s="48"/>
      <c r="G74" s="296"/>
      <c r="H74" s="297"/>
      <c r="I74" s="46"/>
    </row>
    <row r="75" spans="1:9" x14ac:dyDescent="0.2">
      <c r="B75" s="46"/>
      <c r="D75" s="48"/>
      <c r="E75" s="46"/>
      <c r="F75" s="48"/>
      <c r="G75" s="296"/>
      <c r="H75" s="297"/>
      <c r="I75" s="46"/>
    </row>
    <row r="76" spans="1:9" x14ac:dyDescent="0.2">
      <c r="B76" s="46"/>
      <c r="D76" s="48"/>
      <c r="E76" s="46"/>
      <c r="F76" s="48"/>
      <c r="G76" s="296"/>
      <c r="H76" s="297"/>
      <c r="I76" s="46"/>
    </row>
    <row r="77" spans="1:9" x14ac:dyDescent="0.2">
      <c r="B77" s="46"/>
      <c r="D77" s="48"/>
      <c r="E77" s="46"/>
      <c r="F77" s="48"/>
      <c r="G77" s="296"/>
      <c r="H77" s="297"/>
      <c r="I77" s="46"/>
    </row>
    <row r="78" spans="1:9" x14ac:dyDescent="0.2">
      <c r="B78" s="46"/>
      <c r="D78" s="48"/>
      <c r="E78" s="46"/>
      <c r="F78" s="48"/>
      <c r="G78" s="296"/>
      <c r="H78" s="297"/>
      <c r="I78" s="46"/>
    </row>
    <row r="79" spans="1:9" x14ac:dyDescent="0.2">
      <c r="B79" s="46"/>
      <c r="D79" s="48"/>
      <c r="E79" s="46"/>
      <c r="F79" s="48"/>
      <c r="G79" s="296"/>
      <c r="H79" s="297"/>
      <c r="I79" s="46"/>
    </row>
    <row r="80" spans="1:9" x14ac:dyDescent="0.2">
      <c r="B80" s="46"/>
      <c r="D80" s="48"/>
      <c r="E80" s="46"/>
      <c r="F80" s="48"/>
      <c r="G80" s="296"/>
      <c r="H80" s="297"/>
      <c r="I80" s="46"/>
    </row>
    <row r="81" spans="2:9" x14ac:dyDescent="0.2">
      <c r="B81" s="46"/>
      <c r="D81" s="48"/>
      <c r="E81" s="46"/>
      <c r="F81" s="48"/>
      <c r="G81" s="296"/>
      <c r="H81" s="297"/>
      <c r="I81" s="46"/>
    </row>
    <row r="82" spans="2:9" x14ac:dyDescent="0.2">
      <c r="B82" s="46"/>
      <c r="D82" s="48"/>
      <c r="E82" s="46"/>
      <c r="F82" s="48"/>
      <c r="G82" s="296"/>
      <c r="H82" s="297"/>
      <c r="I82" s="46"/>
    </row>
    <row r="83" spans="2:9" x14ac:dyDescent="0.2">
      <c r="B83" s="46"/>
      <c r="D83" s="48"/>
      <c r="E83" s="46"/>
      <c r="F83" s="48"/>
      <c r="G83" s="296"/>
      <c r="H83" s="297"/>
      <c r="I83" s="46"/>
    </row>
    <row r="84" spans="2:9" x14ac:dyDescent="0.2">
      <c r="B84" s="46"/>
      <c r="D84" s="48"/>
      <c r="E84" s="46"/>
      <c r="F84" s="48"/>
      <c r="G84" s="296"/>
      <c r="H84" s="297"/>
      <c r="I84" s="46"/>
    </row>
    <row r="85" spans="2:9" x14ac:dyDescent="0.2">
      <c r="B85" s="46"/>
      <c r="D85" s="48"/>
      <c r="E85" s="46"/>
      <c r="F85" s="48"/>
      <c r="G85" s="296"/>
      <c r="H85" s="297"/>
      <c r="I85" s="46"/>
    </row>
    <row r="86" spans="2:9" x14ac:dyDescent="0.2">
      <c r="B86" s="46"/>
      <c r="D86" s="48"/>
      <c r="E86" s="46"/>
      <c r="F86" s="48"/>
      <c r="G86" s="296"/>
      <c r="H86" s="297"/>
      <c r="I86" s="46"/>
    </row>
    <row r="87" spans="2:9" x14ac:dyDescent="0.2">
      <c r="B87" s="46"/>
      <c r="D87" s="48"/>
      <c r="E87" s="46"/>
      <c r="F87" s="48"/>
      <c r="G87" s="296"/>
      <c r="H87" s="297"/>
      <c r="I87" s="46"/>
    </row>
    <row r="88" spans="2:9" x14ac:dyDescent="0.2">
      <c r="B88" s="46"/>
      <c r="D88" s="48"/>
      <c r="E88" s="46"/>
      <c r="F88" s="48"/>
      <c r="G88" s="296"/>
      <c r="H88" s="297"/>
      <c r="I88" s="46"/>
    </row>
    <row r="89" spans="2:9" x14ac:dyDescent="0.2">
      <c r="B89" s="46"/>
      <c r="D89" s="48"/>
      <c r="E89" s="46"/>
      <c r="F89" s="48"/>
      <c r="G89" s="296"/>
      <c r="H89" s="297"/>
      <c r="I89" s="46"/>
    </row>
    <row r="90" spans="2:9" x14ac:dyDescent="0.2">
      <c r="B90" s="46"/>
      <c r="D90" s="48"/>
      <c r="E90" s="46"/>
      <c r="F90" s="48"/>
      <c r="G90" s="296"/>
      <c r="H90" s="297"/>
      <c r="I90" s="46"/>
    </row>
    <row r="91" spans="2:9" x14ac:dyDescent="0.2">
      <c r="B91" s="46"/>
      <c r="D91" s="48"/>
      <c r="E91" s="46"/>
      <c r="F91" s="48"/>
      <c r="G91" s="296"/>
      <c r="H91" s="297"/>
      <c r="I91" s="46"/>
    </row>
    <row r="92" spans="2:9" x14ac:dyDescent="0.2">
      <c r="B92" s="46"/>
      <c r="D92" s="48"/>
      <c r="E92" s="46"/>
      <c r="F92" s="48"/>
      <c r="G92" s="296"/>
      <c r="H92" s="297"/>
      <c r="I92" s="46"/>
    </row>
    <row r="93" spans="2:9" x14ac:dyDescent="0.2">
      <c r="B93" s="46"/>
      <c r="D93" s="48"/>
      <c r="E93" s="46"/>
      <c r="F93" s="48"/>
      <c r="G93" s="296"/>
      <c r="H93" s="297"/>
      <c r="I93" s="46"/>
    </row>
    <row r="94" spans="2:9" x14ac:dyDescent="0.2">
      <c r="B94" s="46"/>
      <c r="D94" s="48"/>
      <c r="E94" s="46"/>
      <c r="F94" s="48"/>
      <c r="G94" s="296"/>
      <c r="H94" s="297"/>
      <c r="I94" s="46"/>
    </row>
    <row r="95" spans="2:9" x14ac:dyDescent="0.2">
      <c r="B95" s="46"/>
      <c r="D95" s="48"/>
      <c r="E95" s="46"/>
      <c r="F95" s="48"/>
      <c r="G95" s="296"/>
      <c r="H95" s="297"/>
      <c r="I95" s="46"/>
    </row>
    <row r="96" spans="2:9" x14ac:dyDescent="0.2">
      <c r="B96" s="46"/>
      <c r="D96" s="48"/>
      <c r="E96" s="46"/>
      <c r="F96" s="48"/>
      <c r="G96" s="296"/>
      <c r="H96" s="297"/>
      <c r="I96" s="46"/>
    </row>
    <row r="97" spans="1:10" x14ac:dyDescent="0.2">
      <c r="B97" s="46"/>
      <c r="D97" s="48"/>
      <c r="E97" s="46">
        <f>B97*D97</f>
        <v>0</v>
      </c>
      <c r="F97" s="48"/>
      <c r="G97" s="46">
        <f>B97*F97</f>
        <v>0</v>
      </c>
      <c r="H97" s="48">
        <f>D97+F97</f>
        <v>0</v>
      </c>
      <c r="I97" s="46">
        <f>SUM(E97,G97)</f>
        <v>0</v>
      </c>
    </row>
    <row r="98" spans="1:10" ht="13.5" thickBot="1" x14ac:dyDescent="0.25">
      <c r="A98" s="23" t="s">
        <v>7</v>
      </c>
      <c r="B98" s="50">
        <v>2255</v>
      </c>
      <c r="C98" s="24" t="s">
        <v>139</v>
      </c>
      <c r="D98" s="51"/>
      <c r="E98" s="47">
        <f>SUM(E1:E97)</f>
        <v>452287</v>
      </c>
      <c r="F98" s="51"/>
      <c r="G98" s="47">
        <f>G66*G69</f>
        <v>130402</v>
      </c>
      <c r="H98" s="51"/>
      <c r="I98" s="47">
        <f>G98+E98</f>
        <v>582689</v>
      </c>
      <c r="J98" s="80"/>
    </row>
    <row r="99" spans="1:10" ht="13.5" thickTop="1" x14ac:dyDescent="0.2"/>
  </sheetData>
  <phoneticPr fontId="0" type="noConversion"/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37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6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227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7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77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8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x14ac:dyDescent="0.2">
      <c r="B7" s="46"/>
      <c r="D7" s="48"/>
      <c r="E7" s="46">
        <f t="shared" ref="E7:E35" si="0">B7*D7</f>
        <v>0</v>
      </c>
      <c r="F7" s="48"/>
      <c r="G7" s="46">
        <f t="shared" ref="G7:G35" si="1">B7*F7</f>
        <v>0</v>
      </c>
      <c r="H7" s="48">
        <f t="shared" ref="H7:H35" si="2">D7+F7</f>
        <v>0</v>
      </c>
      <c r="I7" s="46">
        <f t="shared" ref="I7:I35" si="3">SUM(E7,G7)</f>
        <v>0</v>
      </c>
    </row>
    <row r="8" spans="1:10" x14ac:dyDescent="0.2">
      <c r="B8" s="46"/>
      <c r="D8" s="48"/>
      <c r="E8" s="46">
        <f t="shared" si="0"/>
        <v>0</v>
      </c>
      <c r="F8" s="48"/>
      <c r="G8" s="46">
        <f t="shared" si="1"/>
        <v>0</v>
      </c>
      <c r="H8" s="48">
        <f t="shared" si="2"/>
        <v>0</v>
      </c>
      <c r="I8" s="46">
        <f t="shared" si="3"/>
        <v>0</v>
      </c>
    </row>
    <row r="9" spans="1:10" x14ac:dyDescent="0.2">
      <c r="B9" s="46"/>
      <c r="D9" s="48"/>
      <c r="E9" s="46">
        <f t="shared" si="0"/>
        <v>0</v>
      </c>
      <c r="F9" s="48"/>
      <c r="G9" s="46">
        <f t="shared" si="1"/>
        <v>0</v>
      </c>
      <c r="H9" s="48">
        <f t="shared" si="2"/>
        <v>0</v>
      </c>
      <c r="I9" s="46">
        <f t="shared" si="3"/>
        <v>0</v>
      </c>
    </row>
    <row r="10" spans="1:10" x14ac:dyDescent="0.2">
      <c r="B10" s="46"/>
      <c r="D10" s="48"/>
      <c r="E10" s="46">
        <f t="shared" si="0"/>
        <v>0</v>
      </c>
      <c r="F10" s="48"/>
      <c r="G10" s="46">
        <f t="shared" si="1"/>
        <v>0</v>
      </c>
      <c r="H10" s="48">
        <f t="shared" si="2"/>
        <v>0</v>
      </c>
      <c r="I10" s="46">
        <f t="shared" si="3"/>
        <v>0</v>
      </c>
    </row>
    <row r="11" spans="1:10" x14ac:dyDescent="0.2">
      <c r="B11" s="46"/>
      <c r="D11" s="48"/>
      <c r="E11" s="46">
        <f t="shared" si="0"/>
        <v>0</v>
      </c>
      <c r="F11" s="48"/>
      <c r="G11" s="46">
        <f t="shared" si="1"/>
        <v>0</v>
      </c>
      <c r="H11" s="48">
        <f t="shared" si="2"/>
        <v>0</v>
      </c>
      <c r="I11" s="46">
        <f t="shared" si="3"/>
        <v>0</v>
      </c>
    </row>
    <row r="12" spans="1:10" x14ac:dyDescent="0.2">
      <c r="B12" s="46"/>
      <c r="D12" s="48"/>
      <c r="E12" s="46">
        <f t="shared" si="0"/>
        <v>0</v>
      </c>
      <c r="F12" s="48"/>
      <c r="G12" s="46">
        <f t="shared" si="1"/>
        <v>0</v>
      </c>
      <c r="H12" s="48">
        <f t="shared" si="2"/>
        <v>0</v>
      </c>
      <c r="I12" s="46">
        <f t="shared" si="3"/>
        <v>0</v>
      </c>
    </row>
    <row r="13" spans="1:10" x14ac:dyDescent="0.2">
      <c r="B13" s="46"/>
      <c r="D13" s="48"/>
      <c r="E13" s="46">
        <f t="shared" si="0"/>
        <v>0</v>
      </c>
      <c r="F13" s="48"/>
      <c r="G13" s="46">
        <f t="shared" si="1"/>
        <v>0</v>
      </c>
      <c r="H13" s="48">
        <f t="shared" si="2"/>
        <v>0</v>
      </c>
      <c r="I13" s="46">
        <f t="shared" si="3"/>
        <v>0</v>
      </c>
    </row>
    <row r="14" spans="1:10" x14ac:dyDescent="0.2">
      <c r="B14" s="46"/>
      <c r="D14" s="48"/>
      <c r="E14" s="46">
        <f t="shared" si="0"/>
        <v>0</v>
      </c>
      <c r="F14" s="48"/>
      <c r="G14" s="46">
        <f t="shared" si="1"/>
        <v>0</v>
      </c>
      <c r="H14" s="48">
        <f t="shared" si="2"/>
        <v>0</v>
      </c>
      <c r="I14" s="46">
        <f t="shared" si="3"/>
        <v>0</v>
      </c>
    </row>
    <row r="15" spans="1:10" x14ac:dyDescent="0.2">
      <c r="B15" s="46"/>
      <c r="D15" s="48"/>
      <c r="E15" s="46">
        <f t="shared" si="0"/>
        <v>0</v>
      </c>
      <c r="F15" s="48"/>
      <c r="G15" s="46">
        <f t="shared" si="1"/>
        <v>0</v>
      </c>
      <c r="H15" s="48">
        <f t="shared" si="2"/>
        <v>0</v>
      </c>
      <c r="I15" s="46">
        <f t="shared" si="3"/>
        <v>0</v>
      </c>
    </row>
    <row r="16" spans="1:10" x14ac:dyDescent="0.2">
      <c r="B16" s="46"/>
      <c r="D16" s="48"/>
      <c r="E16" s="46">
        <f t="shared" si="0"/>
        <v>0</v>
      </c>
      <c r="F16" s="48"/>
      <c r="G16" s="46">
        <f t="shared" si="1"/>
        <v>0</v>
      </c>
      <c r="H16" s="48">
        <f t="shared" si="2"/>
        <v>0</v>
      </c>
      <c r="I16" s="46">
        <f t="shared" si="3"/>
        <v>0</v>
      </c>
    </row>
    <row r="17" spans="1:10" x14ac:dyDescent="0.2">
      <c r="B17" s="46"/>
      <c r="D17" s="48"/>
      <c r="E17" s="46">
        <f t="shared" si="0"/>
        <v>0</v>
      </c>
      <c r="F17" s="48"/>
      <c r="G17" s="46">
        <f t="shared" si="1"/>
        <v>0</v>
      </c>
      <c r="H17" s="48">
        <f t="shared" si="2"/>
        <v>0</v>
      </c>
      <c r="I17" s="46">
        <f t="shared" si="3"/>
        <v>0</v>
      </c>
    </row>
    <row r="18" spans="1:10" x14ac:dyDescent="0.2">
      <c r="B18" s="46"/>
      <c r="D18" s="48"/>
      <c r="E18" s="46">
        <f t="shared" si="0"/>
        <v>0</v>
      </c>
      <c r="F18" s="48"/>
      <c r="G18" s="46">
        <f t="shared" si="1"/>
        <v>0</v>
      </c>
      <c r="H18" s="48">
        <f t="shared" si="2"/>
        <v>0</v>
      </c>
      <c r="I18" s="46">
        <f t="shared" si="3"/>
        <v>0</v>
      </c>
    </row>
    <row r="19" spans="1:10" x14ac:dyDescent="0.2">
      <c r="B19" s="46"/>
      <c r="D19" s="48"/>
      <c r="E19" s="46">
        <f t="shared" si="0"/>
        <v>0</v>
      </c>
      <c r="F19" s="48"/>
      <c r="G19" s="46">
        <f t="shared" si="1"/>
        <v>0</v>
      </c>
      <c r="H19" s="48">
        <f t="shared" si="2"/>
        <v>0</v>
      </c>
      <c r="I19" s="46">
        <f t="shared" si="3"/>
        <v>0</v>
      </c>
    </row>
    <row r="20" spans="1:10" x14ac:dyDescent="0.2">
      <c r="B20" s="46"/>
      <c r="D20" s="48"/>
      <c r="E20" s="46">
        <f t="shared" si="0"/>
        <v>0</v>
      </c>
      <c r="F20" s="48"/>
      <c r="G20" s="46">
        <f t="shared" si="1"/>
        <v>0</v>
      </c>
      <c r="H20" s="48">
        <f t="shared" si="2"/>
        <v>0</v>
      </c>
      <c r="I20" s="46">
        <f t="shared" si="3"/>
        <v>0</v>
      </c>
    </row>
    <row r="21" spans="1:10" x14ac:dyDescent="0.2">
      <c r="B21" s="46"/>
      <c r="D21" s="48"/>
      <c r="E21" s="46">
        <f t="shared" si="0"/>
        <v>0</v>
      </c>
      <c r="F21" s="48"/>
      <c r="G21" s="46">
        <f t="shared" si="1"/>
        <v>0</v>
      </c>
      <c r="H21" s="48">
        <f t="shared" si="2"/>
        <v>0</v>
      </c>
      <c r="I21" s="46">
        <f t="shared" si="3"/>
        <v>0</v>
      </c>
    </row>
    <row r="22" spans="1:10" x14ac:dyDescent="0.2">
      <c r="B22" s="46"/>
      <c r="D22" s="48"/>
      <c r="E22" s="46">
        <f t="shared" si="0"/>
        <v>0</v>
      </c>
      <c r="F22" s="48"/>
      <c r="G22" s="46">
        <f t="shared" si="1"/>
        <v>0</v>
      </c>
      <c r="H22" s="48">
        <f t="shared" si="2"/>
        <v>0</v>
      </c>
      <c r="I22" s="46">
        <f t="shared" si="3"/>
        <v>0</v>
      </c>
    </row>
    <row r="23" spans="1:10" x14ac:dyDescent="0.2">
      <c r="B23" s="46"/>
      <c r="D23" s="48"/>
      <c r="E23" s="46">
        <f t="shared" si="0"/>
        <v>0</v>
      </c>
      <c r="F23" s="48"/>
      <c r="G23" s="46">
        <f t="shared" si="1"/>
        <v>0</v>
      </c>
      <c r="H23" s="48">
        <f t="shared" si="2"/>
        <v>0</v>
      </c>
      <c r="I23" s="46">
        <f t="shared" si="3"/>
        <v>0</v>
      </c>
    </row>
    <row r="24" spans="1:10" x14ac:dyDescent="0.2">
      <c r="B24" s="46"/>
      <c r="D24" s="48"/>
      <c r="E24" s="46">
        <f t="shared" si="0"/>
        <v>0</v>
      </c>
      <c r="F24" s="48"/>
      <c r="G24" s="46">
        <f t="shared" si="1"/>
        <v>0</v>
      </c>
      <c r="H24" s="48">
        <f t="shared" si="2"/>
        <v>0</v>
      </c>
      <c r="I24" s="46">
        <f t="shared" si="3"/>
        <v>0</v>
      </c>
    </row>
    <row r="25" spans="1:10" x14ac:dyDescent="0.2">
      <c r="B25" s="46"/>
      <c r="D25" s="48"/>
      <c r="E25" s="46">
        <f t="shared" si="0"/>
        <v>0</v>
      </c>
      <c r="F25" s="48"/>
      <c r="G25" s="46">
        <f t="shared" si="1"/>
        <v>0</v>
      </c>
      <c r="H25" s="48">
        <f t="shared" si="2"/>
        <v>0</v>
      </c>
      <c r="I25" s="46">
        <f t="shared" si="3"/>
        <v>0</v>
      </c>
    </row>
    <row r="26" spans="1:10" x14ac:dyDescent="0.2">
      <c r="B26" s="46"/>
      <c r="D26" s="48"/>
      <c r="E26" s="46">
        <f>B26*D26</f>
        <v>0</v>
      </c>
      <c r="F26" s="48"/>
      <c r="G26" s="46">
        <f>B26*F26</f>
        <v>0</v>
      </c>
      <c r="H26" s="48">
        <f>D26+F26</f>
        <v>0</v>
      </c>
      <c r="I26" s="46">
        <f>SUM(E26,G26)</f>
        <v>0</v>
      </c>
    </row>
    <row r="27" spans="1:10" s="84" customFormat="1" x14ac:dyDescent="0.2">
      <c r="A27" s="84" t="s">
        <v>1</v>
      </c>
      <c r="B27" s="85"/>
      <c r="C27" s="86"/>
      <c r="D27" s="87"/>
      <c r="E27" s="88">
        <f>SUM(E1:E26)</f>
        <v>0</v>
      </c>
      <c r="F27" s="89"/>
      <c r="G27" s="88">
        <f>SUM(G1:G26)</f>
        <v>0</v>
      </c>
      <c r="H27" s="89"/>
      <c r="I27" s="88">
        <f>SUM(I1:I26)</f>
        <v>0</v>
      </c>
      <c r="J27" s="91"/>
    </row>
    <row r="28" spans="1:10" x14ac:dyDescent="0.2">
      <c r="B28" s="46"/>
      <c r="D28" s="48"/>
      <c r="E28" s="46"/>
      <c r="F28" s="48"/>
      <c r="G28" s="46"/>
      <c r="H28" s="48"/>
      <c r="I28" s="46"/>
    </row>
    <row r="29" spans="1:10" x14ac:dyDescent="0.2">
      <c r="A29" s="40" t="s">
        <v>47</v>
      </c>
      <c r="B29" s="49">
        <f>'Notes-GFA'!$C$14</f>
        <v>0</v>
      </c>
      <c r="D29" s="48"/>
      <c r="E29" s="46"/>
      <c r="F29" s="48"/>
      <c r="G29" s="46">
        <f>G27*B29</f>
        <v>0</v>
      </c>
      <c r="H29" s="48"/>
      <c r="I29" s="46">
        <f>G29</f>
        <v>0</v>
      </c>
    </row>
    <row r="30" spans="1:10" x14ac:dyDescent="0.2">
      <c r="B30" s="46"/>
      <c r="D30" s="48"/>
      <c r="E30" s="46"/>
      <c r="F30" s="48"/>
      <c r="G30" s="46"/>
      <c r="H30" s="48"/>
      <c r="I30" s="46"/>
    </row>
    <row r="31" spans="1:10" s="84" customFormat="1" x14ac:dyDescent="0.2">
      <c r="A31" s="84" t="s">
        <v>1</v>
      </c>
      <c r="B31" s="85"/>
      <c r="C31" s="86"/>
      <c r="D31" s="87"/>
      <c r="E31" s="88">
        <f>SUM(E27:E30)</f>
        <v>0</v>
      </c>
      <c r="F31" s="89"/>
      <c r="G31" s="88">
        <f>SUM(G27:G30)</f>
        <v>0</v>
      </c>
      <c r="H31" s="89"/>
      <c r="I31" s="88">
        <f>SUM(I27:I30)</f>
        <v>0</v>
      </c>
      <c r="J31" s="91"/>
    </row>
    <row r="32" spans="1:10" x14ac:dyDescent="0.2">
      <c r="B32" s="46"/>
      <c r="D32" s="48"/>
      <c r="E32" s="46"/>
      <c r="F32" s="48"/>
      <c r="G32" s="46"/>
      <c r="H32" s="48"/>
      <c r="I32" s="46"/>
    </row>
    <row r="33" spans="1:10" x14ac:dyDescent="0.2">
      <c r="A33" s="40" t="s">
        <v>48</v>
      </c>
      <c r="B33" s="46"/>
      <c r="D33" s="48"/>
      <c r="E33" s="46"/>
      <c r="F33" s="48"/>
      <c r="G33" s="46"/>
      <c r="H33" s="48"/>
      <c r="I33" s="46"/>
    </row>
    <row r="34" spans="1:10" x14ac:dyDescent="0.2">
      <c r="A34" s="40" t="s">
        <v>49</v>
      </c>
      <c r="B34" s="49">
        <v>0.2</v>
      </c>
      <c r="D34" s="48"/>
      <c r="E34" s="46">
        <f>E31*B34</f>
        <v>0</v>
      </c>
      <c r="F34" s="48"/>
      <c r="G34" s="46">
        <f>G31*B34</f>
        <v>0</v>
      </c>
      <c r="H34" s="48"/>
      <c r="I34" s="46">
        <f>SUM(E34:G34)</f>
        <v>0</v>
      </c>
    </row>
    <row r="35" spans="1:10" x14ac:dyDescent="0.2">
      <c r="B35" s="46"/>
      <c r="D35" s="48"/>
      <c r="E35" s="46">
        <f t="shared" si="0"/>
        <v>0</v>
      </c>
      <c r="F35" s="48"/>
      <c r="G35" s="46">
        <f t="shared" si="1"/>
        <v>0</v>
      </c>
      <c r="H35" s="48">
        <f t="shared" si="2"/>
        <v>0</v>
      </c>
      <c r="I35" s="46">
        <f t="shared" si="3"/>
        <v>0</v>
      </c>
    </row>
    <row r="36" spans="1:10" ht="13.5" thickBot="1" x14ac:dyDescent="0.25">
      <c r="A36" s="23" t="s">
        <v>7</v>
      </c>
      <c r="B36" s="50"/>
      <c r="C36" s="24" t="s">
        <v>140</v>
      </c>
      <c r="D36" s="51"/>
      <c r="E36" s="47">
        <f>SUM(E31:E35)</f>
        <v>0</v>
      </c>
      <c r="F36" s="51"/>
      <c r="G36" s="47">
        <f>SUM(G31:G35)</f>
        <v>0</v>
      </c>
      <c r="H36" s="51"/>
      <c r="I36" s="47">
        <f>SUM(I31:I35)</f>
        <v>0</v>
      </c>
      <c r="J36" s="80"/>
    </row>
    <row r="37" spans="1:10" ht="13.5" thickTop="1" x14ac:dyDescent="0.2"/>
  </sheetData>
  <phoneticPr fontId="0" type="noConversion"/>
  <pageMargins left="0.75" right="0.55000000000000004" top="1.75" bottom="0.5" header="0.5" footer="0.5"/>
  <pageSetup orientation="landscape" r:id="rId1"/>
  <headerFooter alignWithMargins="0">
    <oddHeader>&amp;LSTATE OF ALASKA ESCALATION COST STUDY - MODEL SCHOOL BUILDING
ANCHORAGE, ALASKA (BASE)
APRIL 2022
&amp;8HMS Project No.:  22013&amp;RPAGE &amp;P
DATE:  &amp;D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65D42-39E0-4B7E-8CC6-937E5037C12E}">
  <dimension ref="A1:J37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6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227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7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78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8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x14ac:dyDescent="0.2">
      <c r="B7" s="46"/>
      <c r="D7" s="48"/>
      <c r="E7" s="46">
        <f t="shared" ref="E7:E35" si="0">B7*D7</f>
        <v>0</v>
      </c>
      <c r="F7" s="48"/>
      <c r="G7" s="46">
        <f t="shared" ref="G7:G35" si="1">B7*F7</f>
        <v>0</v>
      </c>
      <c r="H7" s="48">
        <f t="shared" ref="H7:H35" si="2">D7+F7</f>
        <v>0</v>
      </c>
      <c r="I7" s="46">
        <f t="shared" ref="I7:I35" si="3">SUM(E7,G7)</f>
        <v>0</v>
      </c>
    </row>
    <row r="8" spans="1:10" x14ac:dyDescent="0.2">
      <c r="B8" s="46"/>
      <c r="D8" s="48"/>
      <c r="E8" s="46">
        <f t="shared" si="0"/>
        <v>0</v>
      </c>
      <c r="F8" s="48"/>
      <c r="G8" s="46">
        <f t="shared" si="1"/>
        <v>0</v>
      </c>
      <c r="H8" s="48">
        <f t="shared" si="2"/>
        <v>0</v>
      </c>
      <c r="I8" s="46">
        <f t="shared" si="3"/>
        <v>0</v>
      </c>
    </row>
    <row r="9" spans="1:10" x14ac:dyDescent="0.2">
      <c r="B9" s="46"/>
      <c r="D9" s="48"/>
      <c r="E9" s="46">
        <f t="shared" si="0"/>
        <v>0</v>
      </c>
      <c r="F9" s="48"/>
      <c r="G9" s="46">
        <f t="shared" si="1"/>
        <v>0</v>
      </c>
      <c r="H9" s="48">
        <f t="shared" si="2"/>
        <v>0</v>
      </c>
      <c r="I9" s="46">
        <f t="shared" si="3"/>
        <v>0</v>
      </c>
    </row>
    <row r="10" spans="1:10" x14ac:dyDescent="0.2">
      <c r="B10" s="46"/>
      <c r="D10" s="48"/>
      <c r="E10" s="46">
        <f t="shared" si="0"/>
        <v>0</v>
      </c>
      <c r="F10" s="48"/>
      <c r="G10" s="46">
        <f t="shared" si="1"/>
        <v>0</v>
      </c>
      <c r="H10" s="48">
        <f t="shared" si="2"/>
        <v>0</v>
      </c>
      <c r="I10" s="46">
        <f t="shared" si="3"/>
        <v>0</v>
      </c>
    </row>
    <row r="11" spans="1:10" x14ac:dyDescent="0.2">
      <c r="B11" s="46"/>
      <c r="D11" s="48"/>
      <c r="E11" s="46">
        <f t="shared" si="0"/>
        <v>0</v>
      </c>
      <c r="F11" s="48"/>
      <c r="G11" s="46">
        <f t="shared" si="1"/>
        <v>0</v>
      </c>
      <c r="H11" s="48">
        <f t="shared" si="2"/>
        <v>0</v>
      </c>
      <c r="I11" s="46">
        <f t="shared" si="3"/>
        <v>0</v>
      </c>
    </row>
    <row r="12" spans="1:10" x14ac:dyDescent="0.2">
      <c r="B12" s="46"/>
      <c r="D12" s="48"/>
      <c r="E12" s="46">
        <f t="shared" si="0"/>
        <v>0</v>
      </c>
      <c r="F12" s="48"/>
      <c r="G12" s="46">
        <f t="shared" si="1"/>
        <v>0</v>
      </c>
      <c r="H12" s="48">
        <f t="shared" si="2"/>
        <v>0</v>
      </c>
      <c r="I12" s="46">
        <f t="shared" si="3"/>
        <v>0</v>
      </c>
    </row>
    <row r="13" spans="1:10" x14ac:dyDescent="0.2">
      <c r="B13" s="46"/>
      <c r="D13" s="48"/>
      <c r="E13" s="46">
        <f t="shared" si="0"/>
        <v>0</v>
      </c>
      <c r="F13" s="48"/>
      <c r="G13" s="46">
        <f t="shared" si="1"/>
        <v>0</v>
      </c>
      <c r="H13" s="48">
        <f t="shared" si="2"/>
        <v>0</v>
      </c>
      <c r="I13" s="46">
        <f t="shared" si="3"/>
        <v>0</v>
      </c>
    </row>
    <row r="14" spans="1:10" x14ac:dyDescent="0.2">
      <c r="B14" s="46"/>
      <c r="D14" s="48"/>
      <c r="E14" s="46">
        <f t="shared" si="0"/>
        <v>0</v>
      </c>
      <c r="F14" s="48"/>
      <c r="G14" s="46">
        <f t="shared" si="1"/>
        <v>0</v>
      </c>
      <c r="H14" s="48">
        <f t="shared" si="2"/>
        <v>0</v>
      </c>
      <c r="I14" s="46">
        <f t="shared" si="3"/>
        <v>0</v>
      </c>
    </row>
    <row r="15" spans="1:10" x14ac:dyDescent="0.2">
      <c r="B15" s="46"/>
      <c r="D15" s="48"/>
      <c r="E15" s="46">
        <f t="shared" si="0"/>
        <v>0</v>
      </c>
      <c r="F15" s="48"/>
      <c r="G15" s="46">
        <f t="shared" si="1"/>
        <v>0</v>
      </c>
      <c r="H15" s="48">
        <f t="shared" si="2"/>
        <v>0</v>
      </c>
      <c r="I15" s="46">
        <f t="shared" si="3"/>
        <v>0</v>
      </c>
    </row>
    <row r="16" spans="1:10" x14ac:dyDescent="0.2">
      <c r="B16" s="46"/>
      <c r="D16" s="48"/>
      <c r="E16" s="46">
        <f t="shared" si="0"/>
        <v>0</v>
      </c>
      <c r="F16" s="48"/>
      <c r="G16" s="46">
        <f t="shared" si="1"/>
        <v>0</v>
      </c>
      <c r="H16" s="48">
        <f t="shared" si="2"/>
        <v>0</v>
      </c>
      <c r="I16" s="46">
        <f t="shared" si="3"/>
        <v>0</v>
      </c>
    </row>
    <row r="17" spans="1:10" x14ac:dyDescent="0.2">
      <c r="B17" s="46"/>
      <c r="D17" s="48"/>
      <c r="E17" s="46">
        <f t="shared" si="0"/>
        <v>0</v>
      </c>
      <c r="F17" s="48"/>
      <c r="G17" s="46">
        <f t="shared" si="1"/>
        <v>0</v>
      </c>
      <c r="H17" s="48">
        <f t="shared" si="2"/>
        <v>0</v>
      </c>
      <c r="I17" s="46">
        <f t="shared" si="3"/>
        <v>0</v>
      </c>
    </row>
    <row r="18" spans="1:10" x14ac:dyDescent="0.2">
      <c r="B18" s="46"/>
      <c r="D18" s="48"/>
      <c r="E18" s="46">
        <f t="shared" si="0"/>
        <v>0</v>
      </c>
      <c r="F18" s="48"/>
      <c r="G18" s="46">
        <f t="shared" si="1"/>
        <v>0</v>
      </c>
      <c r="H18" s="48">
        <f t="shared" si="2"/>
        <v>0</v>
      </c>
      <c r="I18" s="46">
        <f t="shared" si="3"/>
        <v>0</v>
      </c>
    </row>
    <row r="19" spans="1:10" x14ac:dyDescent="0.2">
      <c r="B19" s="46"/>
      <c r="D19" s="48"/>
      <c r="E19" s="46">
        <f t="shared" si="0"/>
        <v>0</v>
      </c>
      <c r="F19" s="48"/>
      <c r="G19" s="46">
        <f t="shared" si="1"/>
        <v>0</v>
      </c>
      <c r="H19" s="48">
        <f t="shared" si="2"/>
        <v>0</v>
      </c>
      <c r="I19" s="46">
        <f t="shared" si="3"/>
        <v>0</v>
      </c>
    </row>
    <row r="20" spans="1:10" x14ac:dyDescent="0.2">
      <c r="B20" s="46"/>
      <c r="D20" s="48"/>
      <c r="E20" s="46">
        <f t="shared" si="0"/>
        <v>0</v>
      </c>
      <c r="F20" s="48"/>
      <c r="G20" s="46">
        <f t="shared" si="1"/>
        <v>0</v>
      </c>
      <c r="H20" s="48">
        <f t="shared" si="2"/>
        <v>0</v>
      </c>
      <c r="I20" s="46">
        <f t="shared" si="3"/>
        <v>0</v>
      </c>
    </row>
    <row r="21" spans="1:10" x14ac:dyDescent="0.2">
      <c r="B21" s="46"/>
      <c r="D21" s="48"/>
      <c r="E21" s="46">
        <f t="shared" si="0"/>
        <v>0</v>
      </c>
      <c r="F21" s="48"/>
      <c r="G21" s="46">
        <f t="shared" si="1"/>
        <v>0</v>
      </c>
      <c r="H21" s="48">
        <f t="shared" si="2"/>
        <v>0</v>
      </c>
      <c r="I21" s="46">
        <f t="shared" si="3"/>
        <v>0</v>
      </c>
    </row>
    <row r="22" spans="1:10" x14ac:dyDescent="0.2">
      <c r="B22" s="46"/>
      <c r="D22" s="48"/>
      <c r="E22" s="46">
        <f t="shared" si="0"/>
        <v>0</v>
      </c>
      <c r="F22" s="48"/>
      <c r="G22" s="46">
        <f t="shared" si="1"/>
        <v>0</v>
      </c>
      <c r="H22" s="48">
        <f t="shared" si="2"/>
        <v>0</v>
      </c>
      <c r="I22" s="46">
        <f t="shared" si="3"/>
        <v>0</v>
      </c>
    </row>
    <row r="23" spans="1:10" x14ac:dyDescent="0.2">
      <c r="B23" s="46"/>
      <c r="D23" s="48"/>
      <c r="E23" s="46">
        <f t="shared" si="0"/>
        <v>0</v>
      </c>
      <c r="F23" s="48"/>
      <c r="G23" s="46">
        <f t="shared" si="1"/>
        <v>0</v>
      </c>
      <c r="H23" s="48">
        <f t="shared" si="2"/>
        <v>0</v>
      </c>
      <c r="I23" s="46">
        <f t="shared" si="3"/>
        <v>0</v>
      </c>
    </row>
    <row r="24" spans="1:10" x14ac:dyDescent="0.2">
      <c r="B24" s="46"/>
      <c r="D24" s="48"/>
      <c r="E24" s="46">
        <f t="shared" si="0"/>
        <v>0</v>
      </c>
      <c r="F24" s="48"/>
      <c r="G24" s="46">
        <f t="shared" si="1"/>
        <v>0</v>
      </c>
      <c r="H24" s="48">
        <f t="shared" si="2"/>
        <v>0</v>
      </c>
      <c r="I24" s="46">
        <f t="shared" si="3"/>
        <v>0</v>
      </c>
    </row>
    <row r="25" spans="1:10" x14ac:dyDescent="0.2">
      <c r="B25" s="46"/>
      <c r="D25" s="48"/>
      <c r="E25" s="46">
        <f t="shared" si="0"/>
        <v>0</v>
      </c>
      <c r="F25" s="48"/>
      <c r="G25" s="46">
        <f t="shared" si="1"/>
        <v>0</v>
      </c>
      <c r="H25" s="48">
        <f t="shared" si="2"/>
        <v>0</v>
      </c>
      <c r="I25" s="46">
        <f t="shared" si="3"/>
        <v>0</v>
      </c>
    </row>
    <row r="26" spans="1:10" x14ac:dyDescent="0.2">
      <c r="B26" s="46"/>
      <c r="D26" s="48"/>
      <c r="E26" s="46">
        <f>B26*D26</f>
        <v>0</v>
      </c>
      <c r="F26" s="48"/>
      <c r="G26" s="46">
        <f>B26*F26</f>
        <v>0</v>
      </c>
      <c r="H26" s="48">
        <f>D26+F26</f>
        <v>0</v>
      </c>
      <c r="I26" s="46">
        <f>SUM(E26,G26)</f>
        <v>0</v>
      </c>
    </row>
    <row r="27" spans="1:10" s="84" customFormat="1" x14ac:dyDescent="0.2">
      <c r="A27" s="84" t="s">
        <v>1</v>
      </c>
      <c r="B27" s="85"/>
      <c r="C27" s="86"/>
      <c r="D27" s="87"/>
      <c r="E27" s="88">
        <f>SUM(E1:E26)</f>
        <v>0</v>
      </c>
      <c r="F27" s="89"/>
      <c r="G27" s="88">
        <f>SUM(G1:G26)</f>
        <v>0</v>
      </c>
      <c r="H27" s="89"/>
      <c r="I27" s="88">
        <f>SUM(I1:I26)</f>
        <v>0</v>
      </c>
      <c r="J27" s="91"/>
    </row>
    <row r="28" spans="1:10" x14ac:dyDescent="0.2">
      <c r="B28" s="46"/>
      <c r="D28" s="48"/>
      <c r="E28" s="46"/>
      <c r="F28" s="48"/>
      <c r="G28" s="46"/>
      <c r="H28" s="48"/>
      <c r="I28" s="46"/>
    </row>
    <row r="29" spans="1:10" x14ac:dyDescent="0.2">
      <c r="A29" s="40" t="s">
        <v>47</v>
      </c>
      <c r="B29" s="49">
        <f>'Notes-GFA'!$C$14</f>
        <v>0</v>
      </c>
      <c r="D29" s="48"/>
      <c r="E29" s="46"/>
      <c r="F29" s="48"/>
      <c r="G29" s="46">
        <f>G27*B29</f>
        <v>0</v>
      </c>
      <c r="H29" s="48"/>
      <c r="I29" s="46">
        <f>G29</f>
        <v>0</v>
      </c>
    </row>
    <row r="30" spans="1:10" x14ac:dyDescent="0.2">
      <c r="B30" s="46"/>
      <c r="D30" s="48"/>
      <c r="E30" s="46"/>
      <c r="F30" s="48"/>
      <c r="G30" s="46"/>
      <c r="H30" s="48"/>
      <c r="I30" s="46"/>
    </row>
    <row r="31" spans="1:10" s="84" customFormat="1" x14ac:dyDescent="0.2">
      <c r="A31" s="84" t="s">
        <v>1</v>
      </c>
      <c r="B31" s="85"/>
      <c r="C31" s="86"/>
      <c r="D31" s="87"/>
      <c r="E31" s="88">
        <f>SUM(E27:E30)</f>
        <v>0</v>
      </c>
      <c r="F31" s="89"/>
      <c r="G31" s="88">
        <f>SUM(G27:G30)</f>
        <v>0</v>
      </c>
      <c r="H31" s="89"/>
      <c r="I31" s="88">
        <f>SUM(I27:I30)</f>
        <v>0</v>
      </c>
      <c r="J31" s="91"/>
    </row>
    <row r="32" spans="1:10" x14ac:dyDescent="0.2">
      <c r="B32" s="46"/>
      <c r="D32" s="48"/>
      <c r="E32" s="46"/>
      <c r="F32" s="48"/>
      <c r="G32" s="46"/>
      <c r="H32" s="48"/>
      <c r="I32" s="46"/>
    </row>
    <row r="33" spans="1:10" x14ac:dyDescent="0.2">
      <c r="A33" s="40" t="s">
        <v>48</v>
      </c>
      <c r="B33" s="46"/>
      <c r="D33" s="48"/>
      <c r="E33" s="46"/>
      <c r="F33" s="48"/>
      <c r="G33" s="46"/>
      <c r="H33" s="48"/>
      <c r="I33" s="46"/>
    </row>
    <row r="34" spans="1:10" x14ac:dyDescent="0.2">
      <c r="A34" s="40" t="s">
        <v>49</v>
      </c>
      <c r="B34" s="49">
        <v>0.2</v>
      </c>
      <c r="D34" s="48"/>
      <c r="E34" s="46">
        <f>E31*B34</f>
        <v>0</v>
      </c>
      <c r="F34" s="48"/>
      <c r="G34" s="46">
        <f>G31*B34</f>
        <v>0</v>
      </c>
      <c r="H34" s="48"/>
      <c r="I34" s="46">
        <f>SUM(E34:G34)</f>
        <v>0</v>
      </c>
    </row>
    <row r="35" spans="1:10" x14ac:dyDescent="0.2">
      <c r="B35" s="46"/>
      <c r="D35" s="48"/>
      <c r="E35" s="46">
        <f t="shared" si="0"/>
        <v>0</v>
      </c>
      <c r="F35" s="48"/>
      <c r="G35" s="46">
        <f t="shared" si="1"/>
        <v>0</v>
      </c>
      <c r="H35" s="48">
        <f t="shared" si="2"/>
        <v>0</v>
      </c>
      <c r="I35" s="46">
        <f t="shared" si="3"/>
        <v>0</v>
      </c>
    </row>
    <row r="36" spans="1:10" ht="13.5" thickBot="1" x14ac:dyDescent="0.25">
      <c r="A36" s="23" t="s">
        <v>7</v>
      </c>
      <c r="B36" s="50"/>
      <c r="C36" s="24" t="s">
        <v>141</v>
      </c>
      <c r="D36" s="51"/>
      <c r="E36" s="47">
        <f>SUM(E31:E35)</f>
        <v>0</v>
      </c>
      <c r="F36" s="51"/>
      <c r="G36" s="47">
        <f>SUM(G31:G35)</f>
        <v>0</v>
      </c>
      <c r="H36" s="51"/>
      <c r="I36" s="47">
        <f>SUM(I31:I35)</f>
        <v>0</v>
      </c>
      <c r="J36" s="80"/>
    </row>
    <row r="37" spans="1:10" ht="13.5" thickTop="1" x14ac:dyDescent="0.2"/>
  </sheetData>
  <pageMargins left="0.75" right="0.55000000000000004" top="1.75" bottom="0.5" header="0.5" footer="0.5"/>
  <pageSetup orientation="landscape" r:id="rId1"/>
  <headerFooter alignWithMargins="0">
    <oddHeader>&amp;LSTATE OF ALASKA ESCALATION COST STUDY - MODEL SCHOOL BUILDING
ANCHORAGE, ALASKA (BASE)
APRIL 2022
&amp;8HMS Project No.:  22013&amp;RPAGE &amp;P
DATE:  &amp;D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3" tint="0.79998168889431442"/>
  </sheetPr>
  <dimension ref="A1:J161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38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80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x14ac:dyDescent="0.2">
      <c r="A7" s="1" t="s">
        <v>425</v>
      </c>
      <c r="B7" s="46"/>
      <c r="D7" s="48"/>
      <c r="E7" s="46"/>
      <c r="F7" s="48"/>
      <c r="G7" s="46"/>
      <c r="H7" s="48"/>
      <c r="I7" s="46"/>
    </row>
    <row r="8" spans="1:10" x14ac:dyDescent="0.2">
      <c r="B8" s="46"/>
      <c r="D8" s="48"/>
      <c r="E8" s="46"/>
      <c r="F8" s="48"/>
      <c r="G8" s="46"/>
      <c r="H8" s="48"/>
      <c r="I8" s="46"/>
    </row>
    <row r="9" spans="1:10" customFormat="1" x14ac:dyDescent="0.2">
      <c r="A9" t="s">
        <v>921</v>
      </c>
      <c r="B9" s="228"/>
      <c r="C9" s="282"/>
      <c r="D9" s="279"/>
      <c r="E9" s="81"/>
      <c r="F9" s="280"/>
      <c r="G9" s="242"/>
      <c r="H9" s="284"/>
      <c r="I9" s="228"/>
    </row>
    <row r="10" spans="1:10" customFormat="1" x14ac:dyDescent="0.2">
      <c r="A10" s="40" t="s">
        <v>922</v>
      </c>
      <c r="B10" s="277">
        <v>13</v>
      </c>
      <c r="C10" s="282" t="s">
        <v>277</v>
      </c>
      <c r="D10" s="279">
        <v>1140</v>
      </c>
      <c r="E10" s="81">
        <f t="shared" ref="E10" si="0">B10*D10</f>
        <v>14820</v>
      </c>
      <c r="F10" s="280">
        <v>4.0999999999999996</v>
      </c>
      <c r="G10" s="281">
        <f t="shared" ref="G10" si="1">B10*F10</f>
        <v>53.3</v>
      </c>
      <c r="H10" s="284"/>
      <c r="I10" s="228"/>
    </row>
    <row r="11" spans="1:10" customFormat="1" x14ac:dyDescent="0.2">
      <c r="A11" s="40"/>
      <c r="B11" s="277"/>
      <c r="C11" s="282"/>
      <c r="D11" s="279"/>
      <c r="E11" s="81"/>
      <c r="F11" s="280"/>
      <c r="G11" s="281"/>
      <c r="H11" s="284"/>
      <c r="I11" s="228"/>
    </row>
    <row r="12" spans="1:10" customFormat="1" x14ac:dyDescent="0.2">
      <c r="A12" t="s">
        <v>923</v>
      </c>
      <c r="B12" s="277">
        <v>6</v>
      </c>
      <c r="C12" s="282" t="s">
        <v>277</v>
      </c>
      <c r="D12" s="279">
        <v>1030</v>
      </c>
      <c r="E12" s="81">
        <f>B12*D12</f>
        <v>6180</v>
      </c>
      <c r="F12" s="280">
        <v>4.5</v>
      </c>
      <c r="G12" s="281">
        <f>B12*F12</f>
        <v>27</v>
      </c>
      <c r="H12" s="284"/>
      <c r="I12" s="228"/>
    </row>
    <row r="13" spans="1:10" x14ac:dyDescent="0.2">
      <c r="B13" s="46"/>
      <c r="D13" s="48"/>
      <c r="E13" s="46"/>
      <c r="F13" s="48"/>
      <c r="G13" s="46"/>
      <c r="H13" s="48"/>
      <c r="I13" s="46"/>
    </row>
    <row r="14" spans="1:10" customFormat="1" x14ac:dyDescent="0.2">
      <c r="A14" t="s">
        <v>924</v>
      </c>
      <c r="B14" s="277">
        <v>6</v>
      </c>
      <c r="C14" s="282" t="s">
        <v>277</v>
      </c>
      <c r="D14" s="279">
        <v>1075</v>
      </c>
      <c r="E14" s="81">
        <f>B14*D14</f>
        <v>6450</v>
      </c>
      <c r="F14" s="280">
        <v>3.35</v>
      </c>
      <c r="G14" s="281">
        <f>B14*F14</f>
        <v>20.100000000000001</v>
      </c>
      <c r="H14" s="284"/>
      <c r="I14" s="228"/>
    </row>
    <row r="15" spans="1:10" customFormat="1" x14ac:dyDescent="0.2">
      <c r="B15" s="277"/>
      <c r="C15" s="282"/>
      <c r="D15" s="279"/>
      <c r="E15" s="81"/>
      <c r="F15" s="280"/>
      <c r="G15" s="281"/>
      <c r="H15" s="284"/>
      <c r="I15" s="228"/>
    </row>
    <row r="16" spans="1:10" customFormat="1" x14ac:dyDescent="0.2">
      <c r="A16" t="s">
        <v>426</v>
      </c>
      <c r="B16" s="277">
        <v>18</v>
      </c>
      <c r="C16" s="282" t="s">
        <v>277</v>
      </c>
      <c r="D16" s="279">
        <v>504</v>
      </c>
      <c r="E16" s="81">
        <f t="shared" ref="E16:E35" si="2">B16*D16</f>
        <v>9072</v>
      </c>
      <c r="F16" s="280">
        <v>3.0259999999999998</v>
      </c>
      <c r="G16" s="281">
        <f t="shared" ref="G16:G35" si="3">B16*F16</f>
        <v>54.47</v>
      </c>
      <c r="H16" s="284"/>
      <c r="I16" s="228"/>
    </row>
    <row r="17" spans="1:9" customFormat="1" x14ac:dyDescent="0.2">
      <c r="B17" s="277"/>
      <c r="C17" s="282"/>
      <c r="D17" s="279"/>
      <c r="E17" s="81">
        <f t="shared" si="2"/>
        <v>0</v>
      </c>
      <c r="F17" s="280"/>
      <c r="G17" s="281">
        <f t="shared" si="3"/>
        <v>0</v>
      </c>
      <c r="H17" s="284"/>
      <c r="I17" s="228"/>
    </row>
    <row r="18" spans="1:9" customFormat="1" x14ac:dyDescent="0.2">
      <c r="A18" t="s">
        <v>427</v>
      </c>
      <c r="B18" s="277">
        <v>2</v>
      </c>
      <c r="C18" s="282" t="s">
        <v>277</v>
      </c>
      <c r="D18" s="279">
        <v>675</v>
      </c>
      <c r="E18" s="81">
        <f t="shared" si="2"/>
        <v>1350</v>
      </c>
      <c r="F18" s="280">
        <v>4.2759999999999998</v>
      </c>
      <c r="G18" s="281">
        <f t="shared" si="3"/>
        <v>8.5500000000000007</v>
      </c>
      <c r="H18" s="284"/>
      <c r="I18" s="228"/>
    </row>
    <row r="19" spans="1:9" customFormat="1" x14ac:dyDescent="0.2">
      <c r="B19" s="277"/>
      <c r="C19" s="282"/>
      <c r="D19" s="279"/>
      <c r="E19" s="81">
        <f t="shared" si="2"/>
        <v>0</v>
      </c>
      <c r="F19" s="280"/>
      <c r="G19" s="281">
        <f t="shared" si="3"/>
        <v>0</v>
      </c>
      <c r="H19" s="284"/>
      <c r="I19" s="228"/>
    </row>
    <row r="20" spans="1:9" customFormat="1" x14ac:dyDescent="0.2">
      <c r="A20" t="s">
        <v>428</v>
      </c>
      <c r="B20" s="277"/>
      <c r="C20" s="282"/>
      <c r="D20" s="279"/>
      <c r="E20" s="81"/>
      <c r="F20" s="280"/>
      <c r="G20" s="281"/>
      <c r="H20" s="284"/>
      <c r="I20" s="228"/>
    </row>
    <row r="21" spans="1:9" customFormat="1" x14ac:dyDescent="0.2">
      <c r="A21" s="40" t="s">
        <v>429</v>
      </c>
      <c r="B21" s="277">
        <v>4</v>
      </c>
      <c r="C21" s="282" t="s">
        <v>277</v>
      </c>
      <c r="D21" s="279">
        <v>1790</v>
      </c>
      <c r="E21" s="81">
        <f t="shared" si="2"/>
        <v>7160</v>
      </c>
      <c r="F21" s="280">
        <v>4</v>
      </c>
      <c r="G21" s="281">
        <f t="shared" si="3"/>
        <v>16</v>
      </c>
      <c r="H21" s="284"/>
      <c r="I21" s="228"/>
    </row>
    <row r="22" spans="1:9" customFormat="1" x14ac:dyDescent="0.2">
      <c r="B22" s="277"/>
      <c r="C22" s="282"/>
      <c r="D22" s="279"/>
      <c r="E22" s="81">
        <f t="shared" si="2"/>
        <v>0</v>
      </c>
      <c r="F22" s="280"/>
      <c r="G22" s="281">
        <f t="shared" si="3"/>
        <v>0</v>
      </c>
      <c r="H22" s="284"/>
      <c r="I22" s="228"/>
    </row>
    <row r="23" spans="1:9" customFormat="1" x14ac:dyDescent="0.2">
      <c r="A23" t="s">
        <v>430</v>
      </c>
      <c r="B23" s="277">
        <v>15</v>
      </c>
      <c r="C23" s="282" t="s">
        <v>277</v>
      </c>
      <c r="D23" s="279">
        <v>510</v>
      </c>
      <c r="E23" s="81">
        <f t="shared" si="2"/>
        <v>7650</v>
      </c>
      <c r="F23" s="280">
        <v>4.2759999999999998</v>
      </c>
      <c r="G23" s="281">
        <f t="shared" si="3"/>
        <v>64.14</v>
      </c>
      <c r="H23" s="284"/>
      <c r="I23" s="228"/>
    </row>
    <row r="24" spans="1:9" customFormat="1" x14ac:dyDescent="0.2">
      <c r="B24" s="277"/>
      <c r="C24" s="282"/>
      <c r="D24" s="279"/>
      <c r="E24" s="81">
        <f t="shared" si="2"/>
        <v>0</v>
      </c>
      <c r="F24" s="280"/>
      <c r="G24" s="281">
        <f t="shared" si="3"/>
        <v>0</v>
      </c>
      <c r="H24" s="284"/>
      <c r="I24" s="228"/>
    </row>
    <row r="25" spans="1:9" customFormat="1" x14ac:dyDescent="0.2">
      <c r="A25" t="s">
        <v>431</v>
      </c>
      <c r="B25" s="277">
        <v>1</v>
      </c>
      <c r="C25" s="282" t="s">
        <v>277</v>
      </c>
      <c r="D25" s="279">
        <v>588</v>
      </c>
      <c r="E25" s="81">
        <f t="shared" si="2"/>
        <v>588</v>
      </c>
      <c r="F25" s="280">
        <v>4.2759999999999998</v>
      </c>
      <c r="G25" s="281">
        <f t="shared" si="3"/>
        <v>4.28</v>
      </c>
      <c r="H25" s="284"/>
      <c r="I25" s="228"/>
    </row>
    <row r="26" spans="1:9" customFormat="1" x14ac:dyDescent="0.2">
      <c r="B26" s="277"/>
      <c r="C26" s="282"/>
      <c r="D26" s="279"/>
      <c r="E26" s="81">
        <f t="shared" si="2"/>
        <v>0</v>
      </c>
      <c r="F26" s="280"/>
      <c r="G26" s="281">
        <f t="shared" si="3"/>
        <v>0</v>
      </c>
      <c r="H26" s="284"/>
      <c r="I26" s="228"/>
    </row>
    <row r="27" spans="1:9" customFormat="1" x14ac:dyDescent="0.2">
      <c r="A27" t="s">
        <v>432</v>
      </c>
      <c r="B27" s="277">
        <v>1</v>
      </c>
      <c r="C27" s="282" t="s">
        <v>277</v>
      </c>
      <c r="D27" s="279">
        <v>640</v>
      </c>
      <c r="E27" s="81">
        <f t="shared" si="2"/>
        <v>640</v>
      </c>
      <c r="F27" s="280">
        <v>4.2759999999999998</v>
      </c>
      <c r="G27" s="281">
        <f t="shared" si="3"/>
        <v>4.28</v>
      </c>
      <c r="H27" s="284"/>
      <c r="I27" s="228"/>
    </row>
    <row r="28" spans="1:9" customFormat="1" x14ac:dyDescent="0.2">
      <c r="B28" s="277"/>
      <c r="C28" s="282"/>
      <c r="D28" s="279"/>
      <c r="E28" s="81">
        <f t="shared" si="2"/>
        <v>0</v>
      </c>
      <c r="F28" s="280"/>
      <c r="G28" s="281">
        <f t="shared" si="3"/>
        <v>0</v>
      </c>
      <c r="H28" s="284"/>
      <c r="I28" s="228"/>
    </row>
    <row r="29" spans="1:9" customFormat="1" x14ac:dyDescent="0.2">
      <c r="A29" t="s">
        <v>925</v>
      </c>
      <c r="B29" s="277">
        <v>1</v>
      </c>
      <c r="C29" s="282" t="s">
        <v>277</v>
      </c>
      <c r="D29" s="279">
        <v>2450</v>
      </c>
      <c r="E29" s="81">
        <f t="shared" si="2"/>
        <v>2450</v>
      </c>
      <c r="F29" s="280">
        <v>4.75</v>
      </c>
      <c r="G29" s="281">
        <f t="shared" si="3"/>
        <v>4.75</v>
      </c>
      <c r="H29" s="284"/>
      <c r="I29" s="228"/>
    </row>
    <row r="30" spans="1:9" customFormat="1" x14ac:dyDescent="0.2">
      <c r="B30" s="277"/>
      <c r="C30" s="282"/>
      <c r="D30" s="279"/>
      <c r="E30" s="81">
        <f t="shared" si="2"/>
        <v>0</v>
      </c>
      <c r="F30" s="280"/>
      <c r="G30" s="281">
        <f t="shared" si="3"/>
        <v>0</v>
      </c>
      <c r="H30" s="284"/>
      <c r="I30" s="228"/>
    </row>
    <row r="31" spans="1:9" customFormat="1" x14ac:dyDescent="0.2">
      <c r="A31" t="s">
        <v>433</v>
      </c>
      <c r="B31" s="277">
        <v>1</v>
      </c>
      <c r="C31" s="282" t="s">
        <v>277</v>
      </c>
      <c r="D31" s="279">
        <v>530</v>
      </c>
      <c r="E31" s="81">
        <f t="shared" si="2"/>
        <v>530</v>
      </c>
      <c r="F31" s="280">
        <v>4.2759999999999998</v>
      </c>
      <c r="G31" s="281">
        <f t="shared" si="3"/>
        <v>4.28</v>
      </c>
      <c r="H31" s="284"/>
      <c r="I31" s="228"/>
    </row>
    <row r="32" spans="1:9" x14ac:dyDescent="0.2">
      <c r="D32" s="324"/>
      <c r="E32" s="81">
        <f t="shared" si="2"/>
        <v>0</v>
      </c>
      <c r="F32" s="325"/>
      <c r="G32" s="281">
        <f t="shared" si="3"/>
        <v>0</v>
      </c>
    </row>
    <row r="33" spans="1:9" customFormat="1" x14ac:dyDescent="0.2">
      <c r="A33" t="s">
        <v>434</v>
      </c>
      <c r="B33" s="277">
        <v>2</v>
      </c>
      <c r="C33" s="282" t="s">
        <v>277</v>
      </c>
      <c r="D33" s="279">
        <v>1985</v>
      </c>
      <c r="E33" s="81">
        <f t="shared" si="2"/>
        <v>3970</v>
      </c>
      <c r="F33" s="280">
        <v>4.75</v>
      </c>
      <c r="G33" s="281">
        <f t="shared" si="3"/>
        <v>9.5</v>
      </c>
      <c r="H33" s="284"/>
      <c r="I33" s="228"/>
    </row>
    <row r="34" spans="1:9" customFormat="1" x14ac:dyDescent="0.2">
      <c r="B34" s="277"/>
      <c r="C34" s="282"/>
      <c r="D34" s="279"/>
      <c r="E34" s="81">
        <f t="shared" si="2"/>
        <v>0</v>
      </c>
      <c r="F34" s="280"/>
      <c r="G34" s="281">
        <f t="shared" si="3"/>
        <v>0</v>
      </c>
      <c r="H34" s="284"/>
      <c r="I34" s="228"/>
    </row>
    <row r="35" spans="1:9" customFormat="1" x14ac:dyDescent="0.2">
      <c r="A35" t="s">
        <v>435</v>
      </c>
      <c r="B35" s="277">
        <v>1</v>
      </c>
      <c r="C35" s="282" t="s">
        <v>288</v>
      </c>
      <c r="D35" s="279">
        <v>1032</v>
      </c>
      <c r="E35" s="81">
        <f t="shared" si="2"/>
        <v>1032</v>
      </c>
      <c r="F35" s="280">
        <v>10</v>
      </c>
      <c r="G35" s="281">
        <f t="shared" si="3"/>
        <v>10</v>
      </c>
      <c r="H35" s="284"/>
      <c r="I35" s="228"/>
    </row>
    <row r="36" spans="1:9" customFormat="1" x14ac:dyDescent="0.2">
      <c r="B36" s="277"/>
      <c r="C36" s="282"/>
      <c r="D36" s="279"/>
      <c r="E36" s="81"/>
      <c r="F36" s="280"/>
      <c r="G36" s="281"/>
      <c r="H36" s="284"/>
      <c r="I36" s="228"/>
    </row>
    <row r="37" spans="1:9" customFormat="1" x14ac:dyDescent="0.2">
      <c r="B37" s="277"/>
      <c r="C37" s="282"/>
      <c r="D37" s="279"/>
      <c r="E37" s="81"/>
      <c r="F37" s="280"/>
      <c r="G37" s="281"/>
      <c r="H37" s="284"/>
      <c r="I37" s="228"/>
    </row>
    <row r="38" spans="1:9" x14ac:dyDescent="0.2">
      <c r="A38" s="1" t="s">
        <v>182</v>
      </c>
      <c r="B38" s="46"/>
      <c r="D38" s="48"/>
      <c r="E38" s="46">
        <f t="shared" ref="E38:E50" si="4">B38*D38</f>
        <v>0</v>
      </c>
      <c r="F38" s="48"/>
      <c r="G38" s="46">
        <f t="shared" ref="G38:G50" si="5">B38*F38</f>
        <v>0</v>
      </c>
      <c r="H38" s="48">
        <f>D38+F38</f>
        <v>0</v>
      </c>
      <c r="I38" s="46">
        <f>SUM(E38,G38)</f>
        <v>0</v>
      </c>
    </row>
    <row r="39" spans="1:9" x14ac:dyDescent="0.2">
      <c r="B39" s="46"/>
      <c r="D39" s="48"/>
      <c r="E39" s="46">
        <f t="shared" si="4"/>
        <v>0</v>
      </c>
      <c r="F39" s="48"/>
      <c r="G39" s="46">
        <f t="shared" si="5"/>
        <v>0</v>
      </c>
      <c r="H39" s="48">
        <f>D39+F39</f>
        <v>0</v>
      </c>
      <c r="I39" s="46">
        <f>SUM(E39,G39)</f>
        <v>0</v>
      </c>
    </row>
    <row r="40" spans="1:9" customFormat="1" x14ac:dyDescent="0.2">
      <c r="A40" t="s">
        <v>410</v>
      </c>
      <c r="B40" s="277">
        <v>180</v>
      </c>
      <c r="C40" s="282" t="s">
        <v>236</v>
      </c>
      <c r="D40" s="279">
        <v>32.31</v>
      </c>
      <c r="E40" s="81">
        <f t="shared" si="4"/>
        <v>5816</v>
      </c>
      <c r="F40" s="280">
        <v>0.2</v>
      </c>
      <c r="G40" s="281">
        <f t="shared" si="5"/>
        <v>36</v>
      </c>
      <c r="H40" s="284"/>
      <c r="I40" s="228"/>
    </row>
    <row r="41" spans="1:9" customFormat="1" x14ac:dyDescent="0.2">
      <c r="A41" s="323"/>
      <c r="B41" s="277"/>
      <c r="C41" s="282"/>
      <c r="D41" s="279"/>
      <c r="E41" s="81">
        <f t="shared" si="4"/>
        <v>0</v>
      </c>
      <c r="F41" s="280"/>
      <c r="G41" s="281">
        <f t="shared" si="5"/>
        <v>0</v>
      </c>
      <c r="H41" s="284"/>
      <c r="I41" s="228"/>
    </row>
    <row r="42" spans="1:9" customFormat="1" x14ac:dyDescent="0.2">
      <c r="A42" t="s">
        <v>411</v>
      </c>
      <c r="B42" s="277">
        <v>270</v>
      </c>
      <c r="C42" s="282" t="s">
        <v>236</v>
      </c>
      <c r="D42" s="279">
        <v>20.65</v>
      </c>
      <c r="E42" s="81">
        <f t="shared" si="4"/>
        <v>5576</v>
      </c>
      <c r="F42" s="280">
        <v>0.16</v>
      </c>
      <c r="G42" s="281">
        <f t="shared" si="5"/>
        <v>43.2</v>
      </c>
      <c r="H42" s="284"/>
      <c r="I42" s="228"/>
    </row>
    <row r="43" spans="1:9" customFormat="1" x14ac:dyDescent="0.2">
      <c r="B43" s="277"/>
      <c r="C43" s="282"/>
      <c r="D43" s="279"/>
      <c r="E43" s="81">
        <f t="shared" si="4"/>
        <v>0</v>
      </c>
      <c r="F43" s="280"/>
      <c r="G43" s="281">
        <f t="shared" si="5"/>
        <v>0</v>
      </c>
      <c r="H43" s="284"/>
      <c r="I43" s="228"/>
    </row>
    <row r="44" spans="1:9" customFormat="1" x14ac:dyDescent="0.2">
      <c r="A44" t="s">
        <v>412</v>
      </c>
      <c r="B44" s="277">
        <v>100</v>
      </c>
      <c r="C44" s="282" t="s">
        <v>236</v>
      </c>
      <c r="D44" s="279">
        <v>16.27</v>
      </c>
      <c r="E44" s="81">
        <f t="shared" si="4"/>
        <v>1627</v>
      </c>
      <c r="F44" s="280">
        <v>0.14299999999999999</v>
      </c>
      <c r="G44" s="281">
        <f t="shared" si="5"/>
        <v>14.3</v>
      </c>
      <c r="H44" s="284"/>
      <c r="I44" s="228"/>
    </row>
    <row r="45" spans="1:9" customFormat="1" x14ac:dyDescent="0.2">
      <c r="B45" s="277"/>
      <c r="C45" s="282"/>
      <c r="D45" s="279"/>
      <c r="E45" s="81">
        <f t="shared" si="4"/>
        <v>0</v>
      </c>
      <c r="F45" s="280"/>
      <c r="G45" s="281">
        <f t="shared" si="5"/>
        <v>0</v>
      </c>
      <c r="H45" s="284"/>
      <c r="I45" s="228"/>
    </row>
    <row r="46" spans="1:9" customFormat="1" x14ac:dyDescent="0.2">
      <c r="A46" t="s">
        <v>413</v>
      </c>
      <c r="B46" s="277">
        <v>430</v>
      </c>
      <c r="C46" s="282" t="s">
        <v>236</v>
      </c>
      <c r="D46" s="279">
        <v>9.07</v>
      </c>
      <c r="E46" s="81">
        <f t="shared" si="4"/>
        <v>3900</v>
      </c>
      <c r="F46" s="280">
        <v>0.121</v>
      </c>
      <c r="G46" s="281">
        <f t="shared" si="5"/>
        <v>52.03</v>
      </c>
      <c r="H46" s="284"/>
      <c r="I46" s="228"/>
    </row>
    <row r="47" spans="1:9" customFormat="1" x14ac:dyDescent="0.2">
      <c r="B47" s="277"/>
      <c r="C47" s="282"/>
      <c r="D47" s="279"/>
      <c r="E47" s="81">
        <f t="shared" si="4"/>
        <v>0</v>
      </c>
      <c r="F47" s="280"/>
      <c r="G47" s="281">
        <f t="shared" si="5"/>
        <v>0</v>
      </c>
      <c r="H47" s="284"/>
      <c r="I47" s="228"/>
    </row>
    <row r="48" spans="1:9" customFormat="1" x14ac:dyDescent="0.2">
      <c r="A48" t="s">
        <v>414</v>
      </c>
      <c r="B48" s="277">
        <v>500</v>
      </c>
      <c r="C48" s="282" t="s">
        <v>236</v>
      </c>
      <c r="D48" s="279">
        <v>6.17</v>
      </c>
      <c r="E48" s="81">
        <f t="shared" si="4"/>
        <v>3085</v>
      </c>
      <c r="F48" s="280">
        <v>0.108</v>
      </c>
      <c r="G48" s="281">
        <f t="shared" si="5"/>
        <v>54</v>
      </c>
      <c r="H48" s="284"/>
      <c r="I48" s="228"/>
    </row>
    <row r="49" spans="1:9" customFormat="1" x14ac:dyDescent="0.2">
      <c r="B49" s="277"/>
      <c r="C49" s="282"/>
      <c r="D49" s="279"/>
      <c r="E49" s="81">
        <f t="shared" si="4"/>
        <v>0</v>
      </c>
      <c r="F49" s="280"/>
      <c r="G49" s="281">
        <f t="shared" si="5"/>
        <v>0</v>
      </c>
      <c r="H49" s="284"/>
      <c r="I49" s="228"/>
    </row>
    <row r="50" spans="1:9" customFormat="1" x14ac:dyDescent="0.2">
      <c r="A50" t="s">
        <v>415</v>
      </c>
      <c r="B50" s="277">
        <v>580</v>
      </c>
      <c r="C50" s="282" t="s">
        <v>236</v>
      </c>
      <c r="D50" s="279">
        <v>3.77</v>
      </c>
      <c r="E50" s="81">
        <f t="shared" si="4"/>
        <v>2187</v>
      </c>
      <c r="F50" s="280">
        <v>0.10299999999999999</v>
      </c>
      <c r="G50" s="281">
        <f t="shared" si="5"/>
        <v>59.74</v>
      </c>
      <c r="H50" s="284"/>
      <c r="I50" s="228"/>
    </row>
    <row r="51" spans="1:9" customFormat="1" x14ac:dyDescent="0.2">
      <c r="B51" s="277"/>
      <c r="C51" s="282"/>
      <c r="D51" s="279"/>
      <c r="E51" s="81"/>
      <c r="F51" s="280"/>
      <c r="G51" s="281"/>
      <c r="H51" s="284"/>
      <c r="I51" s="228"/>
    </row>
    <row r="52" spans="1:9" x14ac:dyDescent="0.2">
      <c r="A52" s="40" t="s">
        <v>939</v>
      </c>
      <c r="B52" s="81">
        <v>12</v>
      </c>
      <c r="C52" s="41" t="s">
        <v>277</v>
      </c>
      <c r="D52" s="324">
        <v>32.04</v>
      </c>
      <c r="E52" s="81">
        <f t="shared" ref="E52:E82" si="6">B52*D52</f>
        <v>384</v>
      </c>
      <c r="F52" s="325">
        <v>0.63</v>
      </c>
      <c r="G52" s="281">
        <f t="shared" ref="G52:G82" si="7">B52*F52</f>
        <v>7.56</v>
      </c>
    </row>
    <row r="53" spans="1:9" x14ac:dyDescent="0.2">
      <c r="D53" s="324"/>
      <c r="E53" s="81">
        <f t="shared" si="6"/>
        <v>0</v>
      </c>
      <c r="F53" s="325"/>
      <c r="G53" s="281">
        <f t="shared" si="7"/>
        <v>0</v>
      </c>
    </row>
    <row r="54" spans="1:9" x14ac:dyDescent="0.2">
      <c r="A54" s="40" t="s">
        <v>940</v>
      </c>
      <c r="B54" s="81">
        <v>18</v>
      </c>
      <c r="C54" s="41" t="s">
        <v>277</v>
      </c>
      <c r="D54" s="324">
        <v>26.17</v>
      </c>
      <c r="E54" s="81">
        <f t="shared" si="6"/>
        <v>471</v>
      </c>
      <c r="F54" s="325">
        <v>0.54400000000000004</v>
      </c>
      <c r="G54" s="281">
        <f t="shared" si="7"/>
        <v>9.7899999999999991</v>
      </c>
    </row>
    <row r="55" spans="1:9" x14ac:dyDescent="0.2">
      <c r="D55" s="324"/>
      <c r="E55" s="81">
        <f t="shared" si="6"/>
        <v>0</v>
      </c>
      <c r="F55" s="325"/>
      <c r="G55" s="281">
        <f t="shared" si="7"/>
        <v>0</v>
      </c>
    </row>
    <row r="56" spans="1:9" x14ac:dyDescent="0.2">
      <c r="A56" s="40" t="s">
        <v>941</v>
      </c>
      <c r="B56" s="81">
        <v>9</v>
      </c>
      <c r="C56" s="41" t="s">
        <v>277</v>
      </c>
      <c r="D56" s="324">
        <v>24.3</v>
      </c>
      <c r="E56" s="81">
        <f t="shared" si="6"/>
        <v>219</v>
      </c>
      <c r="F56" s="325">
        <v>0.48</v>
      </c>
      <c r="G56" s="281">
        <f t="shared" si="7"/>
        <v>4.32</v>
      </c>
    </row>
    <row r="57" spans="1:9" x14ac:dyDescent="0.2">
      <c r="D57" s="324"/>
      <c r="E57" s="81">
        <f t="shared" si="6"/>
        <v>0</v>
      </c>
      <c r="F57" s="325"/>
      <c r="G57" s="281">
        <f t="shared" si="7"/>
        <v>0</v>
      </c>
    </row>
    <row r="58" spans="1:9" x14ac:dyDescent="0.2">
      <c r="A58" s="40" t="s">
        <v>942</v>
      </c>
      <c r="B58" s="81">
        <v>29</v>
      </c>
      <c r="C58" s="41" t="s">
        <v>277</v>
      </c>
      <c r="D58" s="324">
        <v>16.77</v>
      </c>
      <c r="E58" s="81">
        <f t="shared" si="6"/>
        <v>486</v>
      </c>
      <c r="F58" s="325">
        <v>0.44900000000000001</v>
      </c>
      <c r="G58" s="281">
        <f t="shared" si="7"/>
        <v>13.02</v>
      </c>
    </row>
    <row r="59" spans="1:9" x14ac:dyDescent="0.2">
      <c r="D59" s="324"/>
      <c r="E59" s="81">
        <f t="shared" si="6"/>
        <v>0</v>
      </c>
      <c r="F59" s="325"/>
      <c r="G59" s="281">
        <f t="shared" si="7"/>
        <v>0</v>
      </c>
    </row>
    <row r="60" spans="1:9" x14ac:dyDescent="0.2">
      <c r="A60" s="40" t="s">
        <v>943</v>
      </c>
      <c r="B60" s="81">
        <v>34</v>
      </c>
      <c r="C60" s="41" t="s">
        <v>277</v>
      </c>
      <c r="D60" s="324">
        <v>5.93</v>
      </c>
      <c r="E60" s="81">
        <f t="shared" si="6"/>
        <v>202</v>
      </c>
      <c r="F60" s="325">
        <v>0.38500000000000001</v>
      </c>
      <c r="G60" s="281">
        <f t="shared" si="7"/>
        <v>13.09</v>
      </c>
    </row>
    <row r="61" spans="1:9" x14ac:dyDescent="0.2">
      <c r="D61" s="324"/>
      <c r="E61" s="81">
        <f t="shared" si="6"/>
        <v>0</v>
      </c>
      <c r="F61" s="325"/>
      <c r="G61" s="281">
        <f t="shared" si="7"/>
        <v>0</v>
      </c>
    </row>
    <row r="62" spans="1:9" x14ac:dyDescent="0.2">
      <c r="A62" s="40" t="s">
        <v>944</v>
      </c>
      <c r="B62" s="81">
        <v>39</v>
      </c>
      <c r="C62" s="41" t="s">
        <v>277</v>
      </c>
      <c r="D62" s="324">
        <v>3.82</v>
      </c>
      <c r="E62" s="81">
        <f t="shared" si="6"/>
        <v>149</v>
      </c>
      <c r="F62" s="325">
        <v>0.36699999999999999</v>
      </c>
      <c r="G62" s="281">
        <f t="shared" si="7"/>
        <v>14.31</v>
      </c>
    </row>
    <row r="63" spans="1:9" x14ac:dyDescent="0.2">
      <c r="D63" s="324"/>
      <c r="F63" s="325"/>
      <c r="G63" s="281"/>
    </row>
    <row r="64" spans="1:9" x14ac:dyDescent="0.2">
      <c r="A64" s="40" t="s">
        <v>947</v>
      </c>
    </row>
    <row r="65" spans="1:7" x14ac:dyDescent="0.2">
      <c r="A65" s="40" t="s">
        <v>946</v>
      </c>
      <c r="B65" s="81">
        <v>9</v>
      </c>
      <c r="C65" s="41" t="s">
        <v>277</v>
      </c>
      <c r="D65" s="324">
        <v>56.5</v>
      </c>
      <c r="E65" s="81">
        <f>B65*D65</f>
        <v>509</v>
      </c>
      <c r="F65" s="280">
        <v>0.74199999999999999</v>
      </c>
      <c r="G65" s="281">
        <f>B65*F65</f>
        <v>6.68</v>
      </c>
    </row>
    <row r="67" spans="1:7" x14ac:dyDescent="0.2">
      <c r="A67" s="40" t="s">
        <v>945</v>
      </c>
    </row>
    <row r="68" spans="1:7" x14ac:dyDescent="0.2">
      <c r="A68" s="40" t="s">
        <v>946</v>
      </c>
      <c r="B68" s="81">
        <v>14</v>
      </c>
      <c r="C68" s="41" t="s">
        <v>277</v>
      </c>
      <c r="D68" s="324">
        <v>31</v>
      </c>
      <c r="E68" s="81">
        <f>B68*D68</f>
        <v>434</v>
      </c>
      <c r="F68" s="280">
        <v>0.626</v>
      </c>
      <c r="G68" s="281">
        <f>B68*F68</f>
        <v>8.76</v>
      </c>
    </row>
    <row r="69" spans="1:7" x14ac:dyDescent="0.2">
      <c r="A69" s="1" t="s">
        <v>419</v>
      </c>
      <c r="D69" s="324"/>
      <c r="F69" s="325"/>
      <c r="G69" s="281"/>
    </row>
    <row r="70" spans="1:7" x14ac:dyDescent="0.2">
      <c r="D70" s="324"/>
      <c r="E70" s="81">
        <f t="shared" si="6"/>
        <v>0</v>
      </c>
      <c r="F70" s="325"/>
      <c r="G70" s="281">
        <f t="shared" si="7"/>
        <v>0</v>
      </c>
    </row>
    <row r="71" spans="1:7" x14ac:dyDescent="0.2">
      <c r="A71" s="40" t="s">
        <v>948</v>
      </c>
      <c r="D71" s="324"/>
      <c r="F71" s="325"/>
      <c r="G71" s="281"/>
    </row>
    <row r="72" spans="1:7" x14ac:dyDescent="0.2">
      <c r="A72" s="40" t="s">
        <v>946</v>
      </c>
      <c r="B72" s="81">
        <v>5</v>
      </c>
      <c r="C72" s="41" t="s">
        <v>277</v>
      </c>
      <c r="D72" s="324">
        <v>19.95</v>
      </c>
      <c r="E72" s="81">
        <f t="shared" si="6"/>
        <v>100</v>
      </c>
      <c r="F72" s="280">
        <v>0.54100000000000004</v>
      </c>
      <c r="G72" s="281">
        <f t="shared" si="7"/>
        <v>2.71</v>
      </c>
    </row>
    <row r="73" spans="1:7" x14ac:dyDescent="0.2">
      <c r="D73" s="324"/>
      <c r="E73" s="81">
        <f t="shared" si="6"/>
        <v>0</v>
      </c>
      <c r="F73" s="325"/>
      <c r="G73" s="281">
        <f t="shared" si="7"/>
        <v>0</v>
      </c>
    </row>
    <row r="74" spans="1:7" x14ac:dyDescent="0.2">
      <c r="A74" s="40" t="s">
        <v>949</v>
      </c>
      <c r="D74" s="324"/>
      <c r="F74" s="325"/>
      <c r="G74" s="281"/>
    </row>
    <row r="75" spans="1:7" x14ac:dyDescent="0.2">
      <c r="A75" s="40" t="s">
        <v>946</v>
      </c>
      <c r="B75" s="81">
        <v>22</v>
      </c>
      <c r="C75" s="41" t="s">
        <v>277</v>
      </c>
      <c r="D75" s="324">
        <v>13.45</v>
      </c>
      <c r="E75" s="81">
        <f t="shared" si="6"/>
        <v>296</v>
      </c>
      <c r="F75" s="280">
        <v>0.505</v>
      </c>
      <c r="G75" s="281">
        <f t="shared" si="7"/>
        <v>11.11</v>
      </c>
    </row>
    <row r="76" spans="1:7" x14ac:dyDescent="0.2">
      <c r="D76" s="324"/>
      <c r="E76" s="81">
        <f t="shared" si="6"/>
        <v>0</v>
      </c>
      <c r="F76" s="325"/>
      <c r="G76" s="281">
        <f t="shared" si="7"/>
        <v>0</v>
      </c>
    </row>
    <row r="77" spans="1:7" x14ac:dyDescent="0.2">
      <c r="A77" s="40" t="s">
        <v>950</v>
      </c>
      <c r="D77" s="324"/>
      <c r="F77" s="325"/>
      <c r="G77" s="281"/>
    </row>
    <row r="78" spans="1:7" x14ac:dyDescent="0.2">
      <c r="A78" s="40" t="s">
        <v>946</v>
      </c>
      <c r="B78" s="81">
        <v>25</v>
      </c>
      <c r="C78" s="41" t="s">
        <v>277</v>
      </c>
      <c r="D78" s="324">
        <v>5.5</v>
      </c>
      <c r="E78" s="81">
        <f t="shared" si="6"/>
        <v>138</v>
      </c>
      <c r="F78" s="280">
        <v>0.42499999999999999</v>
      </c>
      <c r="G78" s="281">
        <f t="shared" si="7"/>
        <v>10.63</v>
      </c>
    </row>
    <row r="79" spans="1:7" x14ac:dyDescent="0.2">
      <c r="D79" s="324"/>
      <c r="E79" s="81">
        <f t="shared" si="6"/>
        <v>0</v>
      </c>
      <c r="F79" s="325"/>
      <c r="G79" s="281">
        <f t="shared" si="7"/>
        <v>0</v>
      </c>
    </row>
    <row r="80" spans="1:7" x14ac:dyDescent="0.2">
      <c r="A80" s="40" t="s">
        <v>951</v>
      </c>
      <c r="D80" s="324"/>
      <c r="F80" s="325"/>
      <c r="G80" s="281"/>
    </row>
    <row r="81" spans="1:9" x14ac:dyDescent="0.2">
      <c r="A81" s="40" t="s">
        <v>946</v>
      </c>
      <c r="B81" s="81">
        <v>29</v>
      </c>
      <c r="C81" s="41" t="s">
        <v>277</v>
      </c>
      <c r="D81" s="324">
        <v>2.4900000000000002</v>
      </c>
      <c r="E81" s="81">
        <f t="shared" si="6"/>
        <v>72</v>
      </c>
      <c r="F81" s="280">
        <v>0.40400000000000003</v>
      </c>
      <c r="G81" s="281">
        <f t="shared" si="7"/>
        <v>11.72</v>
      </c>
    </row>
    <row r="82" spans="1:9" x14ac:dyDescent="0.2">
      <c r="D82" s="324"/>
      <c r="E82" s="81">
        <f t="shared" si="6"/>
        <v>0</v>
      </c>
      <c r="F82" s="325"/>
      <c r="G82" s="281">
        <f t="shared" si="7"/>
        <v>0</v>
      </c>
    </row>
    <row r="83" spans="1:9" x14ac:dyDescent="0.2">
      <c r="A83" s="40" t="s">
        <v>418</v>
      </c>
      <c r="B83" s="81">
        <v>230</v>
      </c>
      <c r="C83" s="41" t="s">
        <v>277</v>
      </c>
      <c r="D83" s="324">
        <v>17.64</v>
      </c>
      <c r="E83" s="81">
        <f>B83*D83</f>
        <v>4057</v>
      </c>
      <c r="F83" s="325">
        <v>0.53300000000000003</v>
      </c>
      <c r="G83" s="281">
        <f>B83*F83</f>
        <v>122.59</v>
      </c>
    </row>
    <row r="84" spans="1:9" customFormat="1" x14ac:dyDescent="0.2">
      <c r="B84" s="277"/>
      <c r="C84" s="282"/>
      <c r="D84" s="279"/>
      <c r="E84" s="81"/>
      <c r="F84" s="280"/>
      <c r="G84" s="281"/>
      <c r="H84" s="284"/>
      <c r="I84" s="228"/>
    </row>
    <row r="85" spans="1:9" customFormat="1" x14ac:dyDescent="0.2">
      <c r="A85" t="s">
        <v>891</v>
      </c>
      <c r="B85" s="277">
        <v>1</v>
      </c>
      <c r="C85" s="282" t="s">
        <v>288</v>
      </c>
      <c r="D85" s="279">
        <v>5760</v>
      </c>
      <c r="E85" s="81">
        <f>B85*D85</f>
        <v>5760</v>
      </c>
      <c r="F85" s="280">
        <v>30</v>
      </c>
      <c r="G85" s="281">
        <f>B85*F85</f>
        <v>30</v>
      </c>
      <c r="H85" s="284"/>
      <c r="I85" s="228"/>
    </row>
    <row r="86" spans="1:9" customFormat="1" x14ac:dyDescent="0.2">
      <c r="B86" s="277"/>
      <c r="C86" s="282"/>
      <c r="D86" s="279"/>
      <c r="E86" s="81">
        <f>B86*D86</f>
        <v>0</v>
      </c>
      <c r="F86" s="280"/>
      <c r="G86" s="242">
        <f>B86*F86</f>
        <v>0</v>
      </c>
      <c r="H86" s="284"/>
      <c r="I86" s="228"/>
    </row>
    <row r="87" spans="1:9" customFormat="1" x14ac:dyDescent="0.2">
      <c r="A87" t="s">
        <v>421</v>
      </c>
      <c r="B87" s="277">
        <v>2060</v>
      </c>
      <c r="C87" s="282" t="s">
        <v>236</v>
      </c>
      <c r="D87" s="279">
        <v>6</v>
      </c>
      <c r="E87" s="81">
        <f>B87*D87</f>
        <v>12360</v>
      </c>
      <c r="F87" s="280">
        <v>7.9000000000000001E-2</v>
      </c>
      <c r="G87" s="281">
        <f>B87*F87</f>
        <v>162.74</v>
      </c>
      <c r="H87" s="284"/>
      <c r="I87" s="228"/>
    </row>
    <row r="88" spans="1:9" customFormat="1" x14ac:dyDescent="0.2">
      <c r="B88" s="277"/>
      <c r="C88" s="282"/>
      <c r="D88" s="279"/>
      <c r="E88" s="81"/>
      <c r="F88" s="280"/>
      <c r="G88" s="281"/>
      <c r="H88" s="284"/>
      <c r="I88" s="228"/>
    </row>
    <row r="89" spans="1:9" customFormat="1" x14ac:dyDescent="0.2">
      <c r="A89" t="s">
        <v>441</v>
      </c>
      <c r="B89" s="277">
        <v>19</v>
      </c>
      <c r="C89" s="282" t="s">
        <v>277</v>
      </c>
      <c r="D89" s="279">
        <v>75</v>
      </c>
      <c r="E89" s="81">
        <f>B89*D89</f>
        <v>1425</v>
      </c>
      <c r="F89" s="280">
        <v>0.5</v>
      </c>
      <c r="G89" s="281">
        <f t="shared" ref="G89" si="8">B89*F89</f>
        <v>9.5</v>
      </c>
      <c r="H89" s="284"/>
      <c r="I89" s="228"/>
    </row>
    <row r="90" spans="1:9" customFormat="1" x14ac:dyDescent="0.2">
      <c r="B90" s="277"/>
      <c r="C90" s="282"/>
      <c r="D90" s="279"/>
      <c r="E90" s="81"/>
      <c r="F90" s="280"/>
      <c r="G90" s="281"/>
      <c r="H90" s="284"/>
      <c r="I90" s="228"/>
    </row>
    <row r="91" spans="1:9" customFormat="1" x14ac:dyDescent="0.2">
      <c r="A91" s="322" t="s">
        <v>437</v>
      </c>
      <c r="B91" s="277"/>
      <c r="C91" s="282"/>
      <c r="D91" s="279"/>
      <c r="E91" s="81"/>
      <c r="F91" s="280"/>
      <c r="G91" s="281"/>
      <c r="H91" s="284"/>
      <c r="I91" s="228"/>
    </row>
    <row r="92" spans="1:9" customFormat="1" x14ac:dyDescent="0.2">
      <c r="B92" s="277"/>
      <c r="C92" s="282"/>
      <c r="D92" s="279"/>
      <c r="E92" s="81"/>
      <c r="F92" s="280"/>
      <c r="G92" s="281"/>
      <c r="H92" s="284"/>
      <c r="I92" s="228"/>
    </row>
    <row r="93" spans="1:9" customFormat="1" x14ac:dyDescent="0.2">
      <c r="A93" t="s">
        <v>436</v>
      </c>
      <c r="B93" s="277">
        <v>1</v>
      </c>
      <c r="C93" s="282" t="s">
        <v>277</v>
      </c>
      <c r="D93" s="279">
        <v>8350</v>
      </c>
      <c r="E93" s="81">
        <f>B93*D93</f>
        <v>8350</v>
      </c>
      <c r="F93" s="280">
        <v>16</v>
      </c>
      <c r="G93" s="281">
        <f>B93*F93</f>
        <v>16</v>
      </c>
      <c r="H93" s="284"/>
      <c r="I93" s="228"/>
    </row>
    <row r="94" spans="1:9" customFormat="1" x14ac:dyDescent="0.2">
      <c r="B94" s="277"/>
      <c r="C94" s="282"/>
      <c r="D94" s="279"/>
      <c r="E94" s="81"/>
      <c r="F94" s="280"/>
      <c r="G94" s="281"/>
      <c r="H94" s="284"/>
      <c r="I94" s="228"/>
    </row>
    <row r="95" spans="1:9" customFormat="1" x14ac:dyDescent="0.2">
      <c r="A95" t="s">
        <v>438</v>
      </c>
      <c r="B95" s="277">
        <v>8</v>
      </c>
      <c r="C95" s="282" t="s">
        <v>277</v>
      </c>
      <c r="D95" s="279">
        <v>185</v>
      </c>
      <c r="E95" s="81">
        <f t="shared" ref="E95:E97" si="9">B95*D95</f>
        <v>1480</v>
      </c>
      <c r="F95" s="280">
        <v>1.4</v>
      </c>
      <c r="G95" s="281">
        <f t="shared" ref="G95:G97" si="10">B95*F95</f>
        <v>11.2</v>
      </c>
      <c r="H95" s="284"/>
      <c r="I95" s="228"/>
    </row>
    <row r="96" spans="1:9" customFormat="1" x14ac:dyDescent="0.2">
      <c r="B96" s="277"/>
      <c r="C96" s="282"/>
      <c r="D96" s="279"/>
      <c r="E96" s="81">
        <f t="shared" si="9"/>
        <v>0</v>
      </c>
      <c r="F96" s="280"/>
      <c r="G96" s="281">
        <f t="shared" si="10"/>
        <v>0</v>
      </c>
      <c r="H96" s="284"/>
      <c r="I96" s="228"/>
    </row>
    <row r="97" spans="1:9" customFormat="1" x14ac:dyDescent="0.2">
      <c r="A97" t="s">
        <v>439</v>
      </c>
      <c r="B97" s="277">
        <v>4</v>
      </c>
      <c r="C97" s="282" t="s">
        <v>277</v>
      </c>
      <c r="D97" s="279">
        <v>165</v>
      </c>
      <c r="E97" s="81">
        <f t="shared" si="9"/>
        <v>660</v>
      </c>
      <c r="F97" s="280">
        <v>0.75</v>
      </c>
      <c r="G97" s="281">
        <f t="shared" si="10"/>
        <v>3</v>
      </c>
      <c r="H97" s="284"/>
      <c r="I97" s="228"/>
    </row>
    <row r="98" spans="1:9" customFormat="1" x14ac:dyDescent="0.2">
      <c r="B98" s="277"/>
      <c r="C98" s="282"/>
      <c r="D98" s="279"/>
      <c r="E98" s="81"/>
      <c r="F98" s="280"/>
      <c r="G98" s="281"/>
      <c r="H98" s="284"/>
      <c r="I98" s="228"/>
    </row>
    <row r="99" spans="1:9" customFormat="1" x14ac:dyDescent="0.2">
      <c r="B99" s="277"/>
      <c r="C99" s="282"/>
      <c r="D99" s="279"/>
      <c r="E99" s="81"/>
      <c r="F99" s="280"/>
      <c r="G99" s="281"/>
      <c r="H99" s="284"/>
      <c r="I99" s="228"/>
    </row>
    <row r="100" spans="1:9" customFormat="1" x14ac:dyDescent="0.2">
      <c r="A100" s="322" t="s">
        <v>952</v>
      </c>
      <c r="B100" s="277"/>
      <c r="C100" s="282"/>
      <c r="D100" s="279"/>
      <c r="E100" s="81"/>
      <c r="F100" s="280"/>
      <c r="G100" s="281"/>
      <c r="H100" s="284"/>
      <c r="I100" s="228"/>
    </row>
    <row r="101" spans="1:9" customFormat="1" x14ac:dyDescent="0.2">
      <c r="B101" s="277"/>
      <c r="C101" s="282"/>
      <c r="D101" s="279"/>
      <c r="E101" s="81"/>
      <c r="F101" s="280"/>
      <c r="G101" s="281"/>
      <c r="H101" s="284"/>
      <c r="I101" s="228"/>
    </row>
    <row r="102" spans="1:9" customFormat="1" x14ac:dyDescent="0.2">
      <c r="A102" t="s">
        <v>440</v>
      </c>
      <c r="B102" s="277">
        <v>1</v>
      </c>
      <c r="C102" s="282" t="s">
        <v>277</v>
      </c>
      <c r="D102" s="279">
        <v>1321</v>
      </c>
      <c r="E102" s="81">
        <f>B102*D102</f>
        <v>1321</v>
      </c>
      <c r="F102" s="280">
        <v>3.1</v>
      </c>
      <c r="G102" s="281">
        <f t="shared" ref="G102" si="11">B102*F102</f>
        <v>3.1</v>
      </c>
      <c r="H102" s="284"/>
      <c r="I102" s="228"/>
    </row>
    <row r="103" spans="1:9" customFormat="1" x14ac:dyDescent="0.2">
      <c r="B103" s="277"/>
      <c r="C103" s="282"/>
      <c r="D103" s="279"/>
      <c r="E103" s="81"/>
      <c r="F103" s="280"/>
      <c r="G103" s="281"/>
      <c r="H103" s="284"/>
      <c r="I103" s="228"/>
    </row>
    <row r="104" spans="1:9" customFormat="1" x14ac:dyDescent="0.2">
      <c r="A104" t="s">
        <v>442</v>
      </c>
      <c r="B104" s="277">
        <v>1</v>
      </c>
      <c r="C104" s="282" t="s">
        <v>277</v>
      </c>
      <c r="D104" s="279">
        <v>4828</v>
      </c>
      <c r="E104" s="81">
        <f t="shared" ref="E104" si="12">B104*D104</f>
        <v>4828</v>
      </c>
      <c r="F104" s="280">
        <v>2.6669999999999998</v>
      </c>
      <c r="G104" s="281">
        <f>B104*F104</f>
        <v>2.67</v>
      </c>
      <c r="H104" s="284"/>
      <c r="I104" s="228"/>
    </row>
    <row r="105" spans="1:9" customFormat="1" x14ac:dyDescent="0.2">
      <c r="B105" s="277"/>
      <c r="C105" s="282"/>
      <c r="D105" s="279"/>
      <c r="E105" s="81"/>
      <c r="F105" s="280"/>
      <c r="G105" s="281"/>
      <c r="H105" s="284"/>
      <c r="I105" s="228"/>
    </row>
    <row r="106" spans="1:9" x14ac:dyDescent="0.2">
      <c r="A106" s="1" t="s">
        <v>406</v>
      </c>
      <c r="B106" s="46"/>
      <c r="D106" s="48"/>
      <c r="E106" s="46">
        <f t="shared" ref="E106:E118" si="13">B106*D106</f>
        <v>0</v>
      </c>
      <c r="F106" s="48"/>
      <c r="G106" s="46">
        <f t="shared" ref="G106:G118" si="14">B106*F106</f>
        <v>0</v>
      </c>
      <c r="H106" s="48">
        <f t="shared" ref="H106:H107" si="15">D106+F106</f>
        <v>0</v>
      </c>
      <c r="I106" s="46">
        <f t="shared" ref="I106:I107" si="16">SUM(E106,G106)</f>
        <v>0</v>
      </c>
    </row>
    <row r="107" spans="1:9" x14ac:dyDescent="0.2">
      <c r="B107" s="46"/>
      <c r="D107" s="48"/>
      <c r="E107" s="46">
        <f t="shared" si="13"/>
        <v>0</v>
      </c>
      <c r="F107" s="48"/>
      <c r="G107" s="46">
        <f t="shared" si="14"/>
        <v>0</v>
      </c>
      <c r="H107" s="48">
        <f t="shared" si="15"/>
        <v>0</v>
      </c>
      <c r="I107" s="46">
        <f t="shared" si="16"/>
        <v>0</v>
      </c>
    </row>
    <row r="108" spans="1:9" customFormat="1" x14ac:dyDescent="0.2">
      <c r="A108" t="s">
        <v>984</v>
      </c>
      <c r="B108" s="277">
        <v>520</v>
      </c>
      <c r="C108" s="278" t="s">
        <v>236</v>
      </c>
      <c r="D108" s="279">
        <v>25.2</v>
      </c>
      <c r="E108" s="81">
        <f t="shared" si="13"/>
        <v>13104</v>
      </c>
      <c r="F108" s="280">
        <v>0.29099999999999998</v>
      </c>
      <c r="G108" s="281">
        <f t="shared" si="14"/>
        <v>151.32</v>
      </c>
    </row>
    <row r="109" spans="1:9" customFormat="1" x14ac:dyDescent="0.2">
      <c r="B109" s="277"/>
      <c r="C109" s="278"/>
      <c r="D109" s="279"/>
      <c r="E109" s="81">
        <f t="shared" si="13"/>
        <v>0</v>
      </c>
      <c r="F109" s="280"/>
      <c r="G109" s="281">
        <f t="shared" si="14"/>
        <v>0</v>
      </c>
    </row>
    <row r="110" spans="1:9" customFormat="1" x14ac:dyDescent="0.2">
      <c r="A110" t="s">
        <v>985</v>
      </c>
      <c r="B110" s="277">
        <v>690</v>
      </c>
      <c r="C110" s="278" t="s">
        <v>236</v>
      </c>
      <c r="D110" s="279">
        <v>19.32</v>
      </c>
      <c r="E110" s="81">
        <f t="shared" si="13"/>
        <v>13331</v>
      </c>
      <c r="F110" s="280">
        <v>0.26700000000000002</v>
      </c>
      <c r="G110" s="281">
        <f t="shared" si="14"/>
        <v>184.23</v>
      </c>
    </row>
    <row r="111" spans="1:9" customFormat="1" x14ac:dyDescent="0.2">
      <c r="B111" s="277"/>
      <c r="C111" s="278"/>
      <c r="D111" s="279"/>
      <c r="E111" s="81">
        <f t="shared" si="13"/>
        <v>0</v>
      </c>
      <c r="F111" s="280"/>
      <c r="G111" s="281">
        <f t="shared" si="14"/>
        <v>0</v>
      </c>
    </row>
    <row r="112" spans="1:9" customFormat="1" x14ac:dyDescent="0.2">
      <c r="A112" t="s">
        <v>986</v>
      </c>
      <c r="B112" s="277">
        <v>900</v>
      </c>
      <c r="C112" s="278" t="s">
        <v>236</v>
      </c>
      <c r="D112" s="279">
        <v>13.32</v>
      </c>
      <c r="E112" s="81">
        <f t="shared" si="13"/>
        <v>11988</v>
      </c>
      <c r="F112" s="280">
        <v>0.254</v>
      </c>
      <c r="G112" s="281">
        <f t="shared" si="14"/>
        <v>228.6</v>
      </c>
    </row>
    <row r="113" spans="1:10" customFormat="1" x14ac:dyDescent="0.2">
      <c r="B113" s="277"/>
      <c r="C113" s="278"/>
      <c r="D113" s="279"/>
      <c r="E113" s="81">
        <f t="shared" si="13"/>
        <v>0</v>
      </c>
      <c r="F113" s="280"/>
      <c r="G113" s="281">
        <f t="shared" si="14"/>
        <v>0</v>
      </c>
    </row>
    <row r="114" spans="1:10" customFormat="1" x14ac:dyDescent="0.2">
      <c r="A114" t="s">
        <v>407</v>
      </c>
      <c r="B114" s="277">
        <v>6</v>
      </c>
      <c r="C114" s="278" t="s">
        <v>277</v>
      </c>
      <c r="D114" s="279">
        <v>188</v>
      </c>
      <c r="E114" s="81">
        <f t="shared" si="13"/>
        <v>1128</v>
      </c>
      <c r="F114" s="280">
        <v>1.333</v>
      </c>
      <c r="G114" s="281">
        <f t="shared" si="14"/>
        <v>8</v>
      </c>
    </row>
    <row r="115" spans="1:10" customFormat="1" x14ac:dyDescent="0.2">
      <c r="B115" s="277"/>
      <c r="C115" s="278"/>
      <c r="D115" s="279"/>
      <c r="E115" s="81">
        <f t="shared" si="13"/>
        <v>0</v>
      </c>
      <c r="F115" s="280"/>
      <c r="G115" s="281">
        <f t="shared" si="14"/>
        <v>0</v>
      </c>
    </row>
    <row r="116" spans="1:10" customFormat="1" x14ac:dyDescent="0.2">
      <c r="A116" t="s">
        <v>408</v>
      </c>
      <c r="B116" s="277">
        <v>4</v>
      </c>
      <c r="C116" s="278" t="s">
        <v>277</v>
      </c>
      <c r="D116" s="279">
        <v>192</v>
      </c>
      <c r="E116" s="81">
        <f t="shared" si="13"/>
        <v>768</v>
      </c>
      <c r="F116" s="280">
        <v>1.7</v>
      </c>
      <c r="G116" s="281">
        <f t="shared" si="14"/>
        <v>6.8</v>
      </c>
    </row>
    <row r="117" spans="1:10" customFormat="1" x14ac:dyDescent="0.2">
      <c r="B117" s="277"/>
      <c r="C117" s="278"/>
      <c r="D117" s="279"/>
      <c r="E117" s="81">
        <f t="shared" si="13"/>
        <v>0</v>
      </c>
      <c r="F117" s="280"/>
      <c r="G117" s="281">
        <f t="shared" si="14"/>
        <v>0</v>
      </c>
    </row>
    <row r="118" spans="1:10" customFormat="1" x14ac:dyDescent="0.2">
      <c r="A118" t="s">
        <v>409</v>
      </c>
      <c r="B118" s="277">
        <v>2</v>
      </c>
      <c r="C118" s="278" t="s">
        <v>277</v>
      </c>
      <c r="D118" s="279">
        <v>255</v>
      </c>
      <c r="E118" s="81">
        <f t="shared" si="13"/>
        <v>510</v>
      </c>
      <c r="F118" s="280">
        <v>1.8</v>
      </c>
      <c r="G118" s="281">
        <f t="shared" si="14"/>
        <v>3.6</v>
      </c>
    </row>
    <row r="119" spans="1:10" customFormat="1" x14ac:dyDescent="0.2">
      <c r="B119" s="277"/>
      <c r="C119" s="282"/>
      <c r="D119" s="279"/>
      <c r="E119" s="81">
        <f t="shared" ref="E119" si="17">B119*D119</f>
        <v>0</v>
      </c>
      <c r="F119" s="280"/>
      <c r="G119" s="292">
        <f t="shared" ref="G119" si="18">B119*F119</f>
        <v>0</v>
      </c>
      <c r="H119" s="284"/>
      <c r="I119" s="228"/>
    </row>
    <row r="120" spans="1:10" s="298" customFormat="1" x14ac:dyDescent="0.2">
      <c r="A120" s="298" t="s">
        <v>423</v>
      </c>
      <c r="B120" s="327"/>
      <c r="C120" s="300"/>
      <c r="D120" s="304"/>
      <c r="E120" s="299">
        <f>B120*D120</f>
        <v>0</v>
      </c>
      <c r="F120" s="328"/>
      <c r="G120" s="305">
        <f>SUM(G1:G119)</f>
        <v>1596.97</v>
      </c>
      <c r="H120" s="305" t="s">
        <v>241</v>
      </c>
      <c r="I120" s="299"/>
    </row>
    <row r="121" spans="1:10" customFormat="1" x14ac:dyDescent="0.2">
      <c r="B121" s="277"/>
      <c r="C121" s="282"/>
      <c r="D121" s="279"/>
      <c r="E121" s="228"/>
      <c r="F121" s="280"/>
      <c r="G121" s="284"/>
      <c r="H121" s="284"/>
      <c r="I121" s="228"/>
    </row>
    <row r="122" spans="1:10" customFormat="1" ht="12.75" customHeight="1" x14ac:dyDescent="0.2">
      <c r="A122" s="308" t="s">
        <v>422</v>
      </c>
      <c r="B122" s="289">
        <v>0.1</v>
      </c>
      <c r="C122" s="310"/>
      <c r="D122" s="311"/>
      <c r="E122" s="309"/>
      <c r="F122" s="312"/>
      <c r="G122" s="319">
        <f>G120*B122</f>
        <v>159.69999999999999</v>
      </c>
      <c r="H122" s="308" t="s">
        <v>241</v>
      </c>
      <c r="I122" s="308"/>
    </row>
    <row r="123" spans="1:10" customFormat="1" ht="12.75" customHeight="1" x14ac:dyDescent="0.2">
      <c r="A123" s="308"/>
      <c r="B123" s="289"/>
      <c r="C123" s="310"/>
      <c r="D123" s="311"/>
      <c r="E123" s="309"/>
      <c r="F123" s="312"/>
      <c r="G123" s="326"/>
      <c r="H123" s="308"/>
      <c r="I123" s="308"/>
    </row>
    <row r="124" spans="1:10" customFormat="1" x14ac:dyDescent="0.2">
      <c r="A124" s="298" t="s">
        <v>265</v>
      </c>
      <c r="B124" s="277"/>
      <c r="C124" s="282"/>
      <c r="D124" s="279"/>
      <c r="E124" s="228"/>
      <c r="F124" s="280"/>
      <c r="G124" s="305">
        <f>SUM(G120:G123)</f>
        <v>1756.67</v>
      </c>
      <c r="H124" s="305" t="s">
        <v>241</v>
      </c>
      <c r="I124" s="228"/>
    </row>
    <row r="125" spans="1:10" customFormat="1" x14ac:dyDescent="0.2">
      <c r="B125" s="277"/>
      <c r="C125" s="282"/>
      <c r="D125" s="279"/>
      <c r="E125" s="81"/>
      <c r="F125" s="280"/>
      <c r="G125" s="281"/>
      <c r="H125" s="284"/>
      <c r="I125" s="228"/>
    </row>
    <row r="126" spans="1:10" x14ac:dyDescent="0.2">
      <c r="A126" s="40" t="s">
        <v>242</v>
      </c>
      <c r="B126" s="46"/>
      <c r="D126" s="48"/>
      <c r="E126" s="46"/>
      <c r="F126" s="48"/>
      <c r="G126" s="296">
        <f>'Labor Rates'!F56</f>
        <v>90.19</v>
      </c>
      <c r="H126" s="297" t="s">
        <v>254</v>
      </c>
      <c r="I126" s="46"/>
    </row>
    <row r="127" spans="1:10" customFormat="1" ht="12.75" customHeight="1" x14ac:dyDescent="0.2">
      <c r="A127" s="308"/>
      <c r="B127" s="309"/>
      <c r="C127" s="310"/>
      <c r="D127" s="311"/>
      <c r="E127" s="309"/>
      <c r="F127" s="312"/>
      <c r="G127" s="313"/>
      <c r="H127" s="314"/>
      <c r="I127" s="308"/>
      <c r="J127" s="286"/>
    </row>
    <row r="128" spans="1:10" s="229" customFormat="1" ht="12.75" customHeight="1" x14ac:dyDescent="0.2">
      <c r="A128" s="229" t="s">
        <v>1</v>
      </c>
      <c r="B128" s="315"/>
      <c r="C128" s="316"/>
      <c r="D128" s="317"/>
      <c r="E128" s="318">
        <f>SUM(E1:E127)</f>
        <v>168613</v>
      </c>
      <c r="F128" s="318"/>
      <c r="G128" s="318">
        <f>G124*G126</f>
        <v>158434</v>
      </c>
      <c r="H128" s="318"/>
      <c r="I128" s="318">
        <f>SUM(E128:G128)</f>
        <v>327047</v>
      </c>
    </row>
    <row r="129" spans="1:9" s="229" customFormat="1" ht="12.75" customHeight="1" x14ac:dyDescent="0.2">
      <c r="B129" s="315"/>
      <c r="C129" s="316"/>
      <c r="D129" s="317"/>
      <c r="E129" s="329"/>
      <c r="F129" s="329"/>
      <c r="G129" s="329"/>
      <c r="H129" s="329"/>
      <c r="I129" s="329"/>
    </row>
    <row r="130" spans="1:9" s="229" customFormat="1" ht="12.75" customHeight="1" x14ac:dyDescent="0.2">
      <c r="B130" s="315"/>
      <c r="C130" s="316"/>
      <c r="D130" s="317"/>
      <c r="E130" s="329"/>
      <c r="F130" s="329"/>
      <c r="G130" s="329"/>
      <c r="H130" s="329"/>
      <c r="I130" s="329"/>
    </row>
    <row r="131" spans="1:9" x14ac:dyDescent="0.2">
      <c r="A131" s="40" t="s">
        <v>424</v>
      </c>
      <c r="B131" s="46"/>
      <c r="D131" s="48"/>
      <c r="E131" s="46"/>
      <c r="F131" s="48"/>
      <c r="G131" s="46"/>
      <c r="H131" s="48"/>
      <c r="I131" s="46"/>
    </row>
    <row r="132" spans="1:9" x14ac:dyDescent="0.2">
      <c r="A132" s="40" t="s">
        <v>291</v>
      </c>
      <c r="B132" s="49">
        <v>0.2</v>
      </c>
      <c r="D132" s="48"/>
      <c r="E132" s="46">
        <f>E128*B132</f>
        <v>33723</v>
      </c>
      <c r="F132" s="48"/>
      <c r="G132" s="46">
        <f>G128*B132</f>
        <v>31687</v>
      </c>
      <c r="H132" s="48"/>
      <c r="I132" s="46">
        <f>SUM(E132:G132)</f>
        <v>65410</v>
      </c>
    </row>
    <row r="133" spans="1:9" x14ac:dyDescent="0.2">
      <c r="B133" s="49"/>
      <c r="D133" s="48"/>
      <c r="E133" s="46"/>
      <c r="F133" s="48"/>
      <c r="G133" s="46"/>
      <c r="H133" s="48"/>
      <c r="I133" s="46"/>
    </row>
    <row r="134" spans="1:9" x14ac:dyDescent="0.2">
      <c r="B134" s="49"/>
      <c r="D134" s="48"/>
      <c r="E134" s="46"/>
      <c r="F134" s="48"/>
      <c r="G134" s="46"/>
      <c r="H134" s="48"/>
      <c r="I134" s="46"/>
    </row>
    <row r="135" spans="1:9" x14ac:dyDescent="0.2">
      <c r="B135" s="49"/>
      <c r="D135" s="48"/>
      <c r="E135" s="46"/>
      <c r="F135" s="48"/>
      <c r="G135" s="46"/>
      <c r="H135" s="48"/>
      <c r="I135" s="46"/>
    </row>
    <row r="136" spans="1:9" x14ac:dyDescent="0.2">
      <c r="B136" s="49"/>
      <c r="D136" s="48"/>
      <c r="E136" s="46"/>
      <c r="F136" s="48"/>
      <c r="G136" s="46"/>
      <c r="H136" s="48"/>
      <c r="I136" s="46"/>
    </row>
    <row r="137" spans="1:9" x14ac:dyDescent="0.2">
      <c r="B137" s="49"/>
      <c r="D137" s="48"/>
      <c r="E137" s="46"/>
      <c r="F137" s="48"/>
      <c r="G137" s="46"/>
      <c r="H137" s="48"/>
      <c r="I137" s="46"/>
    </row>
    <row r="138" spans="1:9" x14ac:dyDescent="0.2">
      <c r="B138" s="49"/>
      <c r="D138" s="48"/>
      <c r="E138" s="46"/>
      <c r="F138" s="48"/>
      <c r="G138" s="46"/>
      <c r="H138" s="48"/>
      <c r="I138" s="46"/>
    </row>
    <row r="139" spans="1:9" x14ac:dyDescent="0.2">
      <c r="B139" s="49"/>
      <c r="D139" s="48"/>
      <c r="E139" s="46"/>
      <c r="F139" s="48"/>
      <c r="G139" s="46"/>
      <c r="H139" s="48"/>
      <c r="I139" s="46"/>
    </row>
    <row r="140" spans="1:9" x14ac:dyDescent="0.2">
      <c r="B140" s="49"/>
      <c r="D140" s="48"/>
      <c r="E140" s="46"/>
      <c r="F140" s="48"/>
      <c r="G140" s="46"/>
      <c r="H140" s="48"/>
      <c r="I140" s="46"/>
    </row>
    <row r="141" spans="1:9" x14ac:dyDescent="0.2">
      <c r="B141" s="49"/>
      <c r="D141" s="48"/>
      <c r="E141" s="46"/>
      <c r="F141" s="48"/>
      <c r="G141" s="46"/>
      <c r="H141" s="48"/>
      <c r="I141" s="46"/>
    </row>
    <row r="142" spans="1:9" x14ac:dyDescent="0.2">
      <c r="B142" s="49"/>
      <c r="D142" s="48"/>
      <c r="E142" s="46"/>
      <c r="F142" s="48"/>
      <c r="G142" s="46"/>
      <c r="H142" s="48"/>
      <c r="I142" s="46"/>
    </row>
    <row r="143" spans="1:9" x14ac:dyDescent="0.2">
      <c r="B143" s="49"/>
      <c r="D143" s="48"/>
      <c r="E143" s="46"/>
      <c r="F143" s="48"/>
      <c r="G143" s="46"/>
      <c r="H143" s="48"/>
      <c r="I143" s="46"/>
    </row>
    <row r="144" spans="1:9" x14ac:dyDescent="0.2">
      <c r="B144" s="49"/>
      <c r="D144" s="48"/>
      <c r="E144" s="46"/>
      <c r="F144" s="48"/>
      <c r="G144" s="46"/>
      <c r="H144" s="48"/>
      <c r="I144" s="46"/>
    </row>
    <row r="145" spans="1:10" x14ac:dyDescent="0.2">
      <c r="B145" s="49"/>
      <c r="D145" s="48"/>
      <c r="E145" s="46"/>
      <c r="F145" s="48"/>
      <c r="G145" s="46"/>
      <c r="H145" s="48"/>
      <c r="I145" s="46"/>
    </row>
    <row r="146" spans="1:10" x14ac:dyDescent="0.2">
      <c r="B146" s="49"/>
      <c r="D146" s="48"/>
      <c r="E146" s="46"/>
      <c r="F146" s="48"/>
      <c r="G146" s="46"/>
      <c r="H146" s="48"/>
      <c r="I146" s="46"/>
    </row>
    <row r="147" spans="1:10" x14ac:dyDescent="0.2">
      <c r="B147" s="49"/>
      <c r="D147" s="48"/>
      <c r="E147" s="46"/>
      <c r="F147" s="48"/>
      <c r="G147" s="46"/>
      <c r="H147" s="48"/>
      <c r="I147" s="46"/>
    </row>
    <row r="148" spans="1:10" x14ac:dyDescent="0.2">
      <c r="B148" s="49"/>
      <c r="D148" s="48"/>
      <c r="E148" s="46"/>
      <c r="F148" s="48"/>
      <c r="G148" s="46"/>
      <c r="H148" s="48"/>
      <c r="I148" s="46"/>
    </row>
    <row r="149" spans="1:10" x14ac:dyDescent="0.2">
      <c r="B149" s="49"/>
      <c r="D149" s="48"/>
      <c r="E149" s="46"/>
      <c r="F149" s="48"/>
      <c r="G149" s="46"/>
      <c r="H149" s="48"/>
      <c r="I149" s="46"/>
    </row>
    <row r="150" spans="1:10" x14ac:dyDescent="0.2">
      <c r="B150" s="49"/>
      <c r="D150" s="48"/>
      <c r="E150" s="46"/>
      <c r="F150" s="48"/>
      <c r="G150" s="46"/>
      <c r="H150" s="48"/>
      <c r="I150" s="46"/>
    </row>
    <row r="151" spans="1:10" x14ac:dyDescent="0.2">
      <c r="B151" s="49"/>
      <c r="D151" s="48"/>
      <c r="E151" s="46"/>
      <c r="F151" s="48"/>
      <c r="G151" s="46"/>
      <c r="H151" s="48"/>
      <c r="I151" s="46"/>
    </row>
    <row r="152" spans="1:10" x14ac:dyDescent="0.2">
      <c r="B152" s="49"/>
      <c r="D152" s="48"/>
      <c r="E152" s="46"/>
      <c r="F152" s="48"/>
      <c r="G152" s="46"/>
      <c r="H152" s="48"/>
      <c r="I152" s="46"/>
    </row>
    <row r="153" spans="1:10" x14ac:dyDescent="0.2">
      <c r="B153" s="49"/>
      <c r="D153" s="48"/>
      <c r="E153" s="46"/>
      <c r="F153" s="48"/>
      <c r="G153" s="46"/>
      <c r="H153" s="48"/>
      <c r="I153" s="46"/>
    </row>
    <row r="154" spans="1:10" x14ac:dyDescent="0.2">
      <c r="B154" s="49"/>
      <c r="D154" s="48"/>
      <c r="E154" s="46"/>
      <c r="F154" s="48"/>
      <c r="G154" s="46"/>
      <c r="H154" s="48"/>
      <c r="I154" s="46"/>
    </row>
    <row r="155" spans="1:10" x14ac:dyDescent="0.2">
      <c r="B155" s="49"/>
      <c r="D155" s="48"/>
      <c r="E155" s="46"/>
      <c r="F155" s="48"/>
      <c r="G155" s="46"/>
      <c r="H155" s="48"/>
      <c r="I155" s="46"/>
    </row>
    <row r="156" spans="1:10" x14ac:dyDescent="0.2">
      <c r="B156" s="49"/>
      <c r="D156" s="48"/>
      <c r="E156" s="46"/>
      <c r="F156" s="48"/>
      <c r="G156" s="46"/>
      <c r="H156" s="48"/>
      <c r="I156" s="46"/>
    </row>
    <row r="157" spans="1:10" x14ac:dyDescent="0.2">
      <c r="B157" s="49"/>
      <c r="D157" s="48"/>
      <c r="E157" s="46"/>
      <c r="F157" s="48"/>
      <c r="G157" s="46"/>
      <c r="H157" s="48"/>
      <c r="I157" s="46"/>
    </row>
    <row r="158" spans="1:10" x14ac:dyDescent="0.2">
      <c r="B158" s="49"/>
      <c r="D158" s="48"/>
      <c r="E158" s="46"/>
      <c r="F158" s="48"/>
      <c r="G158" s="46"/>
      <c r="H158" s="48"/>
      <c r="I158" s="46"/>
    </row>
    <row r="159" spans="1:10" x14ac:dyDescent="0.2">
      <c r="B159" s="46"/>
      <c r="D159" s="48"/>
      <c r="E159" s="46"/>
      <c r="F159" s="48"/>
      <c r="G159" s="46"/>
      <c r="H159" s="48"/>
      <c r="I159" s="46"/>
    </row>
    <row r="160" spans="1:10" ht="13.5" thickBot="1" x14ac:dyDescent="0.25">
      <c r="A160" s="23" t="s">
        <v>7</v>
      </c>
      <c r="B160" s="50">
        <v>85</v>
      </c>
      <c r="C160" s="24" t="s">
        <v>142</v>
      </c>
      <c r="D160" s="51"/>
      <c r="E160" s="47">
        <f>SUM(E128:E159)</f>
        <v>202336</v>
      </c>
      <c r="F160" s="51"/>
      <c r="G160" s="47">
        <f>SUM(G128:G159)</f>
        <v>190121</v>
      </c>
      <c r="H160" s="51"/>
      <c r="I160" s="47">
        <f>SUM(I128:I159)</f>
        <v>392457</v>
      </c>
      <c r="J160" s="80"/>
    </row>
    <row r="161" ht="13.5" thickTop="1" x14ac:dyDescent="0.2"/>
  </sheetData>
  <phoneticPr fontId="0" type="noConversion"/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3" tint="0.79998168889431442"/>
  </sheetPr>
  <dimension ref="A1:J193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38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81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x14ac:dyDescent="0.2">
      <c r="A7" s="1" t="s">
        <v>443</v>
      </c>
      <c r="B7" s="46"/>
      <c r="D7" s="48"/>
      <c r="E7" s="46">
        <f t="shared" ref="E7:E142" si="0">B7*D7</f>
        <v>0</v>
      </c>
      <c r="F7" s="48"/>
      <c r="G7" s="46">
        <f t="shared" ref="G7:G142" si="1">B7*F7</f>
        <v>0</v>
      </c>
      <c r="H7" s="48">
        <f t="shared" ref="H7:H94" si="2">D7+F7</f>
        <v>0</v>
      </c>
      <c r="I7" s="46">
        <f t="shared" ref="I7:I94" si="3">SUM(E7,G7)</f>
        <v>0</v>
      </c>
    </row>
    <row r="8" spans="1:10" x14ac:dyDescent="0.2">
      <c r="B8" s="46"/>
      <c r="D8" s="48"/>
      <c r="E8" s="46">
        <f t="shared" si="0"/>
        <v>0</v>
      </c>
      <c r="F8" s="48"/>
      <c r="G8" s="46">
        <f t="shared" si="1"/>
        <v>0</v>
      </c>
      <c r="H8" s="48">
        <f t="shared" si="2"/>
        <v>0</v>
      </c>
      <c r="I8" s="46">
        <f t="shared" si="3"/>
        <v>0</v>
      </c>
    </row>
    <row r="9" spans="1:10" customFormat="1" x14ac:dyDescent="0.2">
      <c r="A9" t="s">
        <v>444</v>
      </c>
      <c r="B9" s="228"/>
      <c r="C9" s="282"/>
      <c r="D9" s="279"/>
      <c r="E9" s="81"/>
      <c r="F9" s="280"/>
      <c r="G9" s="242"/>
      <c r="H9" s="284"/>
      <c r="I9" s="228"/>
    </row>
    <row r="10" spans="1:10" customFormat="1" x14ac:dyDescent="0.2">
      <c r="A10" t="s">
        <v>926</v>
      </c>
      <c r="B10" s="277">
        <v>2</v>
      </c>
      <c r="C10" s="282" t="s">
        <v>277</v>
      </c>
      <c r="D10" s="279">
        <v>76000</v>
      </c>
      <c r="E10" s="81">
        <f t="shared" ref="E10:E13" si="4">B10*D10</f>
        <v>152000</v>
      </c>
      <c r="F10" s="280">
        <v>115</v>
      </c>
      <c r="G10" s="281">
        <f>B10*F10</f>
        <v>230</v>
      </c>
      <c r="H10" s="284"/>
      <c r="I10" s="228"/>
    </row>
    <row r="11" spans="1:10" customFormat="1" x14ac:dyDescent="0.2">
      <c r="B11" s="277"/>
      <c r="C11" s="282"/>
      <c r="D11" s="279"/>
      <c r="E11" s="81">
        <f t="shared" si="4"/>
        <v>0</v>
      </c>
      <c r="F11" s="280"/>
      <c r="G11" s="281">
        <f>B11*F11</f>
        <v>0</v>
      </c>
      <c r="H11" s="284"/>
      <c r="I11" s="228"/>
    </row>
    <row r="12" spans="1:10" customFormat="1" x14ac:dyDescent="0.2">
      <c r="A12" t="s">
        <v>445</v>
      </c>
      <c r="B12" s="277"/>
      <c r="C12" s="282"/>
      <c r="D12" s="279"/>
      <c r="E12" s="81"/>
      <c r="F12" s="280"/>
      <c r="G12" s="281"/>
      <c r="H12" s="284"/>
      <c r="I12" s="228"/>
    </row>
    <row r="13" spans="1:10" customFormat="1" x14ac:dyDescent="0.2">
      <c r="A13" t="s">
        <v>446</v>
      </c>
      <c r="B13" s="277">
        <v>28</v>
      </c>
      <c r="C13" s="282" t="s">
        <v>236</v>
      </c>
      <c r="D13" s="279">
        <v>101</v>
      </c>
      <c r="E13" s="81">
        <f t="shared" si="4"/>
        <v>2828</v>
      </c>
      <c r="F13" s="280">
        <v>0.45</v>
      </c>
      <c r="G13" s="281">
        <f t="shared" ref="G13" si="5">B13*F13</f>
        <v>12.6</v>
      </c>
      <c r="H13" s="284"/>
      <c r="I13" s="228"/>
    </row>
    <row r="14" spans="1:10" x14ac:dyDescent="0.2">
      <c r="B14" s="46"/>
      <c r="D14" s="48"/>
      <c r="E14" s="46">
        <f t="shared" si="0"/>
        <v>0</v>
      </c>
      <c r="F14" s="48"/>
      <c r="G14" s="46">
        <f t="shared" si="1"/>
        <v>0</v>
      </c>
      <c r="H14" s="48">
        <f t="shared" si="2"/>
        <v>0</v>
      </c>
      <c r="I14" s="46">
        <f t="shared" si="3"/>
        <v>0</v>
      </c>
    </row>
    <row r="15" spans="1:10" customFormat="1" x14ac:dyDescent="0.2">
      <c r="A15" t="s">
        <v>447</v>
      </c>
      <c r="B15" s="277">
        <v>1</v>
      </c>
      <c r="C15" s="282" t="s">
        <v>277</v>
      </c>
      <c r="D15" s="279">
        <v>485</v>
      </c>
      <c r="E15" s="81">
        <f t="shared" si="0"/>
        <v>485</v>
      </c>
      <c r="F15" s="280">
        <v>2</v>
      </c>
      <c r="G15" s="281">
        <f t="shared" si="1"/>
        <v>2</v>
      </c>
      <c r="H15" s="284"/>
      <c r="I15" s="228"/>
    </row>
    <row r="16" spans="1:10" customFormat="1" x14ac:dyDescent="0.2">
      <c r="A16" s="40"/>
      <c r="B16" s="277"/>
      <c r="C16" s="282"/>
      <c r="D16" s="279"/>
      <c r="E16" s="81"/>
      <c r="F16" s="280"/>
      <c r="G16" s="281"/>
      <c r="H16" s="284"/>
      <c r="I16" s="228"/>
    </row>
    <row r="17" spans="1:9" customFormat="1" x14ac:dyDescent="0.2">
      <c r="A17" t="s">
        <v>448</v>
      </c>
      <c r="B17" s="277">
        <v>1</v>
      </c>
      <c r="C17" s="282" t="s">
        <v>277</v>
      </c>
      <c r="D17" s="279">
        <v>2426</v>
      </c>
      <c r="E17" s="81">
        <f>B17*D17</f>
        <v>2426</v>
      </c>
      <c r="F17" s="280">
        <v>3</v>
      </c>
      <c r="G17" s="281">
        <f>B17*F17</f>
        <v>3</v>
      </c>
      <c r="H17" s="284"/>
      <c r="I17" s="228"/>
    </row>
    <row r="18" spans="1:9" customFormat="1" x14ac:dyDescent="0.2">
      <c r="B18" s="277"/>
      <c r="C18" s="282"/>
      <c r="D18" s="279"/>
      <c r="E18" s="81"/>
      <c r="F18" s="280"/>
      <c r="G18" s="281"/>
      <c r="H18" s="284"/>
      <c r="I18" s="228"/>
    </row>
    <row r="19" spans="1:9" customFormat="1" x14ac:dyDescent="0.2">
      <c r="A19" t="s">
        <v>449</v>
      </c>
      <c r="B19" s="277">
        <v>1</v>
      </c>
      <c r="C19" s="282" t="s">
        <v>277</v>
      </c>
      <c r="D19" s="279">
        <v>3410</v>
      </c>
      <c r="E19" s="81">
        <f>B19*D19</f>
        <v>3410</v>
      </c>
      <c r="F19" s="280">
        <v>4</v>
      </c>
      <c r="G19" s="281">
        <f t="shared" si="1"/>
        <v>4</v>
      </c>
      <c r="H19" s="284"/>
      <c r="I19" s="228"/>
    </row>
    <row r="20" spans="1:9" customFormat="1" x14ac:dyDescent="0.2">
      <c r="B20" s="277"/>
      <c r="C20" s="282"/>
      <c r="D20" s="279"/>
      <c r="E20" s="81"/>
      <c r="F20" s="280"/>
      <c r="G20" s="281"/>
      <c r="H20" s="284"/>
      <c r="I20" s="228"/>
    </row>
    <row r="21" spans="1:9" customFormat="1" x14ac:dyDescent="0.2">
      <c r="A21" t="s">
        <v>450</v>
      </c>
      <c r="B21" s="277">
        <v>1</v>
      </c>
      <c r="C21" s="282" t="s">
        <v>277</v>
      </c>
      <c r="D21" s="279">
        <v>1855</v>
      </c>
      <c r="E21" s="81">
        <f t="shared" si="0"/>
        <v>1855</v>
      </c>
      <c r="F21" s="280">
        <v>6.7</v>
      </c>
      <c r="G21" s="281">
        <f>B21*F21</f>
        <v>6.7</v>
      </c>
      <c r="H21" s="284"/>
      <c r="I21" s="228"/>
    </row>
    <row r="22" spans="1:9" customFormat="1" x14ac:dyDescent="0.2">
      <c r="B22" s="277"/>
      <c r="C22" s="282"/>
      <c r="D22" s="279"/>
      <c r="E22" s="81">
        <f t="shared" si="0"/>
        <v>0</v>
      </c>
      <c r="F22" s="280"/>
      <c r="G22" s="281">
        <f>B22*F22</f>
        <v>0</v>
      </c>
      <c r="H22" s="284"/>
      <c r="I22" s="228"/>
    </row>
    <row r="23" spans="1:9" customFormat="1" x14ac:dyDescent="0.2">
      <c r="A23" t="s">
        <v>451</v>
      </c>
      <c r="B23" s="277">
        <v>330</v>
      </c>
      <c r="C23" s="282" t="s">
        <v>452</v>
      </c>
      <c r="D23" s="279">
        <v>13.5</v>
      </c>
      <c r="E23" s="81">
        <f t="shared" si="0"/>
        <v>4455</v>
      </c>
      <c r="F23" s="280">
        <v>4.4999999999999998E-2</v>
      </c>
      <c r="G23" s="281">
        <f>B23*F23</f>
        <v>14.85</v>
      </c>
      <c r="H23" s="284"/>
      <c r="I23" s="228"/>
    </row>
    <row r="24" spans="1:9" customFormat="1" x14ac:dyDescent="0.2">
      <c r="B24" s="277"/>
      <c r="C24" s="282"/>
      <c r="D24" s="279"/>
      <c r="E24" s="81"/>
      <c r="F24" s="280"/>
      <c r="G24" s="281"/>
      <c r="H24" s="284"/>
      <c r="I24" s="228"/>
    </row>
    <row r="25" spans="1:9" customFormat="1" x14ac:dyDescent="0.2">
      <c r="A25" t="s">
        <v>459</v>
      </c>
      <c r="B25" s="277">
        <v>6</v>
      </c>
      <c r="C25" s="282" t="s">
        <v>277</v>
      </c>
      <c r="D25" s="279">
        <v>1895</v>
      </c>
      <c r="E25" s="81">
        <f>B25*D25</f>
        <v>11370</v>
      </c>
      <c r="F25" s="280">
        <v>4</v>
      </c>
      <c r="G25" s="281">
        <f>B25*F25</f>
        <v>24</v>
      </c>
      <c r="H25" s="284"/>
      <c r="I25" s="228"/>
    </row>
    <row r="26" spans="1:9" customFormat="1" x14ac:dyDescent="0.2">
      <c r="B26" s="277"/>
      <c r="C26" s="282"/>
      <c r="D26" s="279"/>
      <c r="E26" s="81">
        <f t="shared" ref="E26:E28" si="6">B26*D26</f>
        <v>0</v>
      </c>
      <c r="F26" s="280"/>
      <c r="G26" s="281">
        <f>B26*F26</f>
        <v>0</v>
      </c>
      <c r="H26" s="284"/>
      <c r="I26" s="228"/>
    </row>
    <row r="27" spans="1:9" customFormat="1" x14ac:dyDescent="0.2">
      <c r="A27" t="s">
        <v>461</v>
      </c>
      <c r="B27" s="277">
        <v>6</v>
      </c>
      <c r="C27" s="282" t="s">
        <v>277</v>
      </c>
      <c r="D27" s="279">
        <v>760</v>
      </c>
      <c r="E27" s="81">
        <f t="shared" si="6"/>
        <v>4560</v>
      </c>
      <c r="F27" s="280">
        <v>3.35</v>
      </c>
      <c r="G27" s="281">
        <f t="shared" ref="G27:G28" si="7">B27*F27</f>
        <v>20.100000000000001</v>
      </c>
      <c r="H27" s="284"/>
      <c r="I27" s="228"/>
    </row>
    <row r="28" spans="1:9" customFormat="1" x14ac:dyDescent="0.2">
      <c r="B28" s="277"/>
      <c r="C28" s="282"/>
      <c r="D28" s="279"/>
      <c r="E28" s="81">
        <f t="shared" si="6"/>
        <v>0</v>
      </c>
      <c r="F28" s="280"/>
      <c r="G28" s="281">
        <f t="shared" si="7"/>
        <v>0</v>
      </c>
      <c r="H28" s="284"/>
      <c r="I28" s="228"/>
    </row>
    <row r="29" spans="1:9" x14ac:dyDescent="0.2">
      <c r="A29" s="1" t="s">
        <v>453</v>
      </c>
      <c r="B29" s="46"/>
      <c r="D29" s="48"/>
      <c r="E29" s="46">
        <f t="shared" si="0"/>
        <v>0</v>
      </c>
      <c r="F29" s="48"/>
      <c r="G29" s="46">
        <f t="shared" si="1"/>
        <v>0</v>
      </c>
      <c r="H29" s="48">
        <f t="shared" si="2"/>
        <v>0</v>
      </c>
      <c r="I29" s="46">
        <f t="shared" si="3"/>
        <v>0</v>
      </c>
    </row>
    <row r="30" spans="1:9" x14ac:dyDescent="0.2">
      <c r="B30" s="46"/>
      <c r="D30" s="48"/>
      <c r="E30" s="46">
        <f t="shared" si="0"/>
        <v>0</v>
      </c>
      <c r="F30" s="48"/>
      <c r="G30" s="46">
        <f t="shared" si="1"/>
        <v>0</v>
      </c>
      <c r="H30" s="48">
        <f t="shared" si="2"/>
        <v>0</v>
      </c>
      <c r="I30" s="46">
        <f t="shared" si="3"/>
        <v>0</v>
      </c>
    </row>
    <row r="31" spans="1:9" customFormat="1" x14ac:dyDescent="0.2">
      <c r="A31" t="s">
        <v>460</v>
      </c>
      <c r="B31" s="277">
        <v>880</v>
      </c>
      <c r="C31" s="282" t="s">
        <v>236</v>
      </c>
      <c r="D31" s="279">
        <v>65</v>
      </c>
      <c r="E31" s="81">
        <f>B31*D31</f>
        <v>57200</v>
      </c>
      <c r="F31" s="280">
        <v>0.64</v>
      </c>
      <c r="G31" s="281">
        <f>B31*F31</f>
        <v>563.20000000000005</v>
      </c>
      <c r="H31" s="284"/>
      <c r="I31" s="228"/>
    </row>
    <row r="32" spans="1:9" x14ac:dyDescent="0.2">
      <c r="B32" s="46"/>
      <c r="D32" s="48"/>
      <c r="E32" s="46"/>
      <c r="F32" s="48"/>
      <c r="G32" s="46"/>
      <c r="H32" s="48"/>
      <c r="I32" s="46"/>
    </row>
    <row r="33" spans="1:9" customFormat="1" x14ac:dyDescent="0.2">
      <c r="A33" t="s">
        <v>454</v>
      </c>
      <c r="B33" s="277">
        <v>2</v>
      </c>
      <c r="C33" s="282" t="s">
        <v>277</v>
      </c>
      <c r="D33" s="279">
        <v>2975</v>
      </c>
      <c r="E33" s="81">
        <f t="shared" si="0"/>
        <v>5950</v>
      </c>
      <c r="F33" s="280">
        <v>4</v>
      </c>
      <c r="G33" s="281">
        <f>B33*F33</f>
        <v>8</v>
      </c>
      <c r="H33" s="284"/>
      <c r="I33" s="228"/>
    </row>
    <row r="34" spans="1:9" customFormat="1" x14ac:dyDescent="0.2">
      <c r="B34" s="277"/>
      <c r="C34" s="282"/>
      <c r="D34" s="279"/>
      <c r="E34" s="81"/>
      <c r="F34" s="280"/>
      <c r="G34" s="281"/>
      <c r="H34" s="284"/>
      <c r="I34" s="228"/>
    </row>
    <row r="35" spans="1:9" customFormat="1" x14ac:dyDescent="0.2">
      <c r="A35" t="s">
        <v>455</v>
      </c>
      <c r="B35" s="277">
        <v>300</v>
      </c>
      <c r="C35" s="282" t="s">
        <v>236</v>
      </c>
      <c r="D35" s="279">
        <v>73.319999999999993</v>
      </c>
      <c r="E35" s="81">
        <f>B35*D35</f>
        <v>21996</v>
      </c>
      <c r="F35" s="280">
        <v>0.29599999999999999</v>
      </c>
      <c r="G35" s="281">
        <f>B35*F35</f>
        <v>88.8</v>
      </c>
      <c r="H35" s="284"/>
      <c r="I35" s="228"/>
    </row>
    <row r="36" spans="1:9" customFormat="1" x14ac:dyDescent="0.2">
      <c r="B36" s="277"/>
      <c r="C36" s="282"/>
      <c r="D36" s="279"/>
      <c r="E36" s="81"/>
      <c r="F36" s="280"/>
      <c r="G36" s="281"/>
      <c r="H36" s="284"/>
      <c r="I36" s="228"/>
    </row>
    <row r="37" spans="1:9" customFormat="1" x14ac:dyDescent="0.2">
      <c r="B37" s="277"/>
      <c r="C37" s="282"/>
      <c r="D37" s="279"/>
      <c r="E37" s="81"/>
      <c r="F37" s="280"/>
      <c r="G37" s="281"/>
      <c r="H37" s="284"/>
      <c r="I37" s="228"/>
    </row>
    <row r="38" spans="1:9" customFormat="1" x14ac:dyDescent="0.2">
      <c r="A38" s="1" t="s">
        <v>457</v>
      </c>
      <c r="B38" s="277"/>
      <c r="C38" s="282"/>
      <c r="D38" s="279"/>
      <c r="E38" s="81"/>
      <c r="F38" s="280"/>
      <c r="G38" s="281"/>
      <c r="H38" s="284"/>
      <c r="I38" s="228"/>
    </row>
    <row r="39" spans="1:9" customFormat="1" x14ac:dyDescent="0.2">
      <c r="B39" s="277"/>
      <c r="C39" s="282"/>
      <c r="D39" s="279"/>
      <c r="E39" s="81"/>
      <c r="F39" s="280"/>
      <c r="G39" s="281"/>
      <c r="H39" s="284"/>
      <c r="I39" s="228"/>
    </row>
    <row r="40" spans="1:9" customFormat="1" x14ac:dyDescent="0.2">
      <c r="A40" t="s">
        <v>456</v>
      </c>
      <c r="B40" s="277">
        <v>200</v>
      </c>
      <c r="C40" s="282" t="s">
        <v>236</v>
      </c>
      <c r="D40" s="279">
        <v>51.12</v>
      </c>
      <c r="E40" s="81">
        <f>B40*D40</f>
        <v>10224</v>
      </c>
      <c r="F40" s="280">
        <v>0.26700000000000002</v>
      </c>
      <c r="G40" s="281">
        <f>B40*F40</f>
        <v>53.4</v>
      </c>
      <c r="H40" s="284"/>
      <c r="I40" s="228"/>
    </row>
    <row r="41" spans="1:9" customFormat="1" x14ac:dyDescent="0.2">
      <c r="B41" s="277"/>
      <c r="C41" s="282"/>
      <c r="D41" s="279"/>
      <c r="E41" s="81"/>
      <c r="F41" s="280"/>
      <c r="G41" s="281"/>
      <c r="H41" s="284"/>
      <c r="I41" s="228"/>
    </row>
    <row r="42" spans="1:9" customFormat="1" x14ac:dyDescent="0.2">
      <c r="A42" t="s">
        <v>410</v>
      </c>
      <c r="B42" s="277">
        <v>500</v>
      </c>
      <c r="C42" s="282" t="s">
        <v>236</v>
      </c>
      <c r="D42" s="279">
        <v>32.71</v>
      </c>
      <c r="E42" s="81">
        <f t="shared" si="0"/>
        <v>16355</v>
      </c>
      <c r="F42" s="280">
        <v>0.2</v>
      </c>
      <c r="G42" s="281">
        <f t="shared" ref="G42:G52" si="8">B42*F42</f>
        <v>100</v>
      </c>
      <c r="H42" s="284"/>
      <c r="I42" s="228"/>
    </row>
    <row r="43" spans="1:9" customFormat="1" x14ac:dyDescent="0.2">
      <c r="A43" s="323"/>
      <c r="B43" s="277"/>
      <c r="C43" s="282"/>
      <c r="D43" s="279"/>
      <c r="E43" s="81">
        <f t="shared" si="0"/>
        <v>0</v>
      </c>
      <c r="F43" s="280"/>
      <c r="G43" s="281">
        <f t="shared" si="8"/>
        <v>0</v>
      </c>
      <c r="H43" s="284"/>
      <c r="I43" s="228"/>
    </row>
    <row r="44" spans="1:9" customFormat="1" x14ac:dyDescent="0.2">
      <c r="A44" t="s">
        <v>411</v>
      </c>
      <c r="B44" s="277">
        <v>550</v>
      </c>
      <c r="C44" s="282" t="s">
        <v>236</v>
      </c>
      <c r="D44" s="279">
        <v>20.65</v>
      </c>
      <c r="E44" s="81">
        <f t="shared" si="0"/>
        <v>11358</v>
      </c>
      <c r="F44" s="280">
        <v>0.16</v>
      </c>
      <c r="G44" s="281">
        <f t="shared" si="8"/>
        <v>88</v>
      </c>
      <c r="H44" s="284"/>
      <c r="I44" s="228"/>
    </row>
    <row r="45" spans="1:9" customFormat="1" x14ac:dyDescent="0.2">
      <c r="B45" s="277"/>
      <c r="C45" s="282"/>
      <c r="D45" s="279"/>
      <c r="E45" s="81">
        <f t="shared" si="0"/>
        <v>0</v>
      </c>
      <c r="F45" s="280"/>
      <c r="G45" s="281">
        <f t="shared" si="8"/>
        <v>0</v>
      </c>
      <c r="H45" s="284"/>
      <c r="I45" s="228"/>
    </row>
    <row r="46" spans="1:9" customFormat="1" x14ac:dyDescent="0.2">
      <c r="A46" t="s">
        <v>412</v>
      </c>
      <c r="B46" s="277">
        <v>250</v>
      </c>
      <c r="C46" s="282" t="s">
        <v>236</v>
      </c>
      <c r="D46" s="279">
        <v>16.27</v>
      </c>
      <c r="E46" s="81">
        <f t="shared" si="0"/>
        <v>4068</v>
      </c>
      <c r="F46" s="280">
        <v>0.14299999999999999</v>
      </c>
      <c r="G46" s="281">
        <f t="shared" si="8"/>
        <v>35.75</v>
      </c>
      <c r="H46" s="284"/>
      <c r="I46" s="228"/>
    </row>
    <row r="47" spans="1:9" customFormat="1" x14ac:dyDescent="0.2">
      <c r="B47" s="277"/>
      <c r="C47" s="282"/>
      <c r="D47" s="279"/>
      <c r="E47" s="81">
        <f t="shared" si="0"/>
        <v>0</v>
      </c>
      <c r="F47" s="280"/>
      <c r="G47" s="281">
        <f t="shared" si="8"/>
        <v>0</v>
      </c>
      <c r="H47" s="284"/>
      <c r="I47" s="228"/>
    </row>
    <row r="48" spans="1:9" customFormat="1" x14ac:dyDescent="0.2">
      <c r="A48" t="s">
        <v>413</v>
      </c>
      <c r="B48" s="277">
        <v>650</v>
      </c>
      <c r="C48" s="282" t="s">
        <v>236</v>
      </c>
      <c r="D48" s="279">
        <v>9.7799999999999994</v>
      </c>
      <c r="E48" s="81">
        <f t="shared" si="0"/>
        <v>6357</v>
      </c>
      <c r="F48" s="280">
        <v>0.121</v>
      </c>
      <c r="G48" s="281">
        <f t="shared" si="8"/>
        <v>78.650000000000006</v>
      </c>
      <c r="H48" s="284"/>
      <c r="I48" s="228"/>
    </row>
    <row r="49" spans="1:9" customFormat="1" x14ac:dyDescent="0.2">
      <c r="B49" s="277"/>
      <c r="C49" s="282"/>
      <c r="D49" s="279"/>
      <c r="E49" s="81">
        <f t="shared" si="0"/>
        <v>0</v>
      </c>
      <c r="F49" s="280"/>
      <c r="G49" s="281">
        <f t="shared" si="8"/>
        <v>0</v>
      </c>
      <c r="H49" s="284"/>
      <c r="I49" s="228"/>
    </row>
    <row r="50" spans="1:9" customFormat="1" x14ac:dyDescent="0.2">
      <c r="A50" t="s">
        <v>414</v>
      </c>
      <c r="B50" s="277">
        <v>800</v>
      </c>
      <c r="C50" s="282" t="s">
        <v>236</v>
      </c>
      <c r="D50" s="279">
        <v>6.17</v>
      </c>
      <c r="E50" s="81">
        <f t="shared" si="0"/>
        <v>4936</v>
      </c>
      <c r="F50" s="280">
        <v>0.108</v>
      </c>
      <c r="G50" s="281">
        <f t="shared" si="8"/>
        <v>86.4</v>
      </c>
      <c r="H50" s="284"/>
      <c r="I50" s="228"/>
    </row>
    <row r="51" spans="1:9" customFormat="1" x14ac:dyDescent="0.2">
      <c r="B51" s="277"/>
      <c r="C51" s="282"/>
      <c r="D51" s="279"/>
      <c r="E51" s="81">
        <f t="shared" si="0"/>
        <v>0</v>
      </c>
      <c r="F51" s="280"/>
      <c r="G51" s="281">
        <f t="shared" si="8"/>
        <v>0</v>
      </c>
      <c r="H51" s="284"/>
      <c r="I51" s="228"/>
    </row>
    <row r="52" spans="1:9" x14ac:dyDescent="0.2">
      <c r="A52" s="40" t="s">
        <v>953</v>
      </c>
      <c r="B52" s="277">
        <v>15</v>
      </c>
      <c r="C52" s="41" t="s">
        <v>277</v>
      </c>
      <c r="D52" s="324">
        <v>120</v>
      </c>
      <c r="E52" s="81">
        <f>B52*D52</f>
        <v>1800</v>
      </c>
      <c r="F52" s="325">
        <v>1.2649999999999999</v>
      </c>
      <c r="G52" s="281">
        <f t="shared" si="8"/>
        <v>18.98</v>
      </c>
    </row>
    <row r="53" spans="1:9" x14ac:dyDescent="0.2">
      <c r="B53" s="46"/>
      <c r="D53" s="48"/>
      <c r="E53" s="46">
        <f t="shared" si="0"/>
        <v>0</v>
      </c>
      <c r="F53" s="48"/>
      <c r="G53" s="46">
        <f t="shared" si="1"/>
        <v>0</v>
      </c>
      <c r="H53" s="48">
        <f t="shared" si="2"/>
        <v>0</v>
      </c>
      <c r="I53" s="46">
        <f t="shared" si="3"/>
        <v>0</v>
      </c>
    </row>
    <row r="54" spans="1:9" x14ac:dyDescent="0.2">
      <c r="A54" s="40" t="s">
        <v>954</v>
      </c>
      <c r="B54" s="277">
        <v>10</v>
      </c>
      <c r="C54" s="41" t="s">
        <v>277</v>
      </c>
      <c r="D54" s="324">
        <v>80</v>
      </c>
      <c r="E54" s="81">
        <f>B54*D54</f>
        <v>800</v>
      </c>
      <c r="F54" s="325">
        <v>1.08</v>
      </c>
      <c r="G54" s="281">
        <f t="shared" si="1"/>
        <v>10.8</v>
      </c>
    </row>
    <row r="55" spans="1:9" customFormat="1" x14ac:dyDescent="0.2">
      <c r="B55" s="277"/>
      <c r="C55" s="282"/>
      <c r="D55" s="279"/>
      <c r="E55" s="81"/>
      <c r="F55" s="280"/>
      <c r="G55" s="281">
        <f t="shared" si="1"/>
        <v>0</v>
      </c>
      <c r="H55" s="284"/>
      <c r="I55" s="228"/>
    </row>
    <row r="56" spans="1:9" x14ac:dyDescent="0.2">
      <c r="A56" s="40" t="s">
        <v>939</v>
      </c>
      <c r="B56" s="277">
        <v>25</v>
      </c>
      <c r="C56" s="41" t="s">
        <v>277</v>
      </c>
      <c r="D56" s="324">
        <v>33.4</v>
      </c>
      <c r="E56" s="81">
        <f t="shared" ref="E56:E89" si="9">B56*D56</f>
        <v>835</v>
      </c>
      <c r="F56" s="325">
        <v>0.63</v>
      </c>
      <c r="G56" s="281">
        <f t="shared" si="1"/>
        <v>15.75</v>
      </c>
    </row>
    <row r="57" spans="1:9" x14ac:dyDescent="0.2">
      <c r="D57" s="324"/>
      <c r="E57" s="81">
        <f t="shared" si="9"/>
        <v>0</v>
      </c>
      <c r="F57" s="325"/>
      <c r="G57" s="281">
        <f t="shared" si="1"/>
        <v>0</v>
      </c>
    </row>
    <row r="58" spans="1:9" x14ac:dyDescent="0.2">
      <c r="A58" s="40" t="s">
        <v>940</v>
      </c>
      <c r="B58" s="277">
        <v>28</v>
      </c>
      <c r="C58" s="41" t="s">
        <v>277</v>
      </c>
      <c r="D58" s="324">
        <v>26.7</v>
      </c>
      <c r="E58" s="81">
        <f t="shared" si="9"/>
        <v>748</v>
      </c>
      <c r="F58" s="325">
        <v>0.54400000000000004</v>
      </c>
      <c r="G58" s="281">
        <f t="shared" si="1"/>
        <v>15.23</v>
      </c>
    </row>
    <row r="59" spans="1:9" x14ac:dyDescent="0.2">
      <c r="D59" s="324"/>
      <c r="F59" s="325"/>
      <c r="G59" s="281">
        <f t="shared" si="1"/>
        <v>0</v>
      </c>
    </row>
    <row r="60" spans="1:9" x14ac:dyDescent="0.2">
      <c r="A60" s="40" t="s">
        <v>941</v>
      </c>
      <c r="B60" s="277">
        <v>13</v>
      </c>
      <c r="C60" s="41" t="s">
        <v>277</v>
      </c>
      <c r="D60" s="324">
        <v>24.3</v>
      </c>
      <c r="E60" s="81">
        <f t="shared" si="9"/>
        <v>316</v>
      </c>
      <c r="F60" s="325">
        <v>0.48</v>
      </c>
      <c r="G60" s="281">
        <f t="shared" si="1"/>
        <v>6.24</v>
      </c>
    </row>
    <row r="61" spans="1:9" x14ac:dyDescent="0.2">
      <c r="D61" s="324"/>
      <c r="E61" s="81">
        <f t="shared" si="9"/>
        <v>0</v>
      </c>
      <c r="F61" s="325"/>
      <c r="G61" s="281">
        <f t="shared" si="1"/>
        <v>0</v>
      </c>
    </row>
    <row r="62" spans="1:9" x14ac:dyDescent="0.2">
      <c r="A62" s="40" t="s">
        <v>942</v>
      </c>
      <c r="B62" s="277">
        <v>33</v>
      </c>
      <c r="C62" s="41" t="s">
        <v>277</v>
      </c>
      <c r="D62" s="324">
        <v>16.27</v>
      </c>
      <c r="E62" s="81">
        <f t="shared" si="9"/>
        <v>537</v>
      </c>
      <c r="F62" s="325">
        <v>0.44900000000000001</v>
      </c>
      <c r="G62" s="281">
        <f t="shared" si="1"/>
        <v>14.82</v>
      </c>
    </row>
    <row r="63" spans="1:9" x14ac:dyDescent="0.2">
      <c r="D63" s="324"/>
      <c r="E63" s="81">
        <f t="shared" si="9"/>
        <v>0</v>
      </c>
      <c r="F63" s="325"/>
      <c r="G63" s="281">
        <f t="shared" si="1"/>
        <v>0</v>
      </c>
    </row>
    <row r="64" spans="1:9" x14ac:dyDescent="0.2">
      <c r="A64" s="40" t="s">
        <v>943</v>
      </c>
      <c r="B64" s="277">
        <v>40</v>
      </c>
      <c r="C64" s="41" t="s">
        <v>277</v>
      </c>
      <c r="D64" s="324">
        <v>5.93</v>
      </c>
      <c r="E64" s="81">
        <f t="shared" si="9"/>
        <v>237</v>
      </c>
      <c r="F64" s="325">
        <v>0.38500000000000001</v>
      </c>
      <c r="G64" s="281">
        <f t="shared" si="1"/>
        <v>15.4</v>
      </c>
    </row>
    <row r="65" spans="1:7" x14ac:dyDescent="0.2">
      <c r="D65" s="324"/>
      <c r="E65" s="81">
        <f t="shared" si="9"/>
        <v>0</v>
      </c>
      <c r="F65" s="325"/>
      <c r="G65" s="281">
        <f t="shared" si="1"/>
        <v>0</v>
      </c>
    </row>
    <row r="66" spans="1:7" x14ac:dyDescent="0.2">
      <c r="A66" s="40" t="s">
        <v>955</v>
      </c>
    </row>
    <row r="67" spans="1:7" x14ac:dyDescent="0.2">
      <c r="A67" s="40" t="s">
        <v>946</v>
      </c>
      <c r="B67" s="277">
        <v>14</v>
      </c>
      <c r="C67" s="41" t="s">
        <v>277</v>
      </c>
      <c r="D67" s="324">
        <v>144</v>
      </c>
      <c r="E67" s="81">
        <f>B67*D67</f>
        <v>2016</v>
      </c>
      <c r="F67" s="280">
        <v>1.2430000000000001</v>
      </c>
      <c r="G67" s="281">
        <f>B67*F67</f>
        <v>17.399999999999999</v>
      </c>
    </row>
    <row r="68" spans="1:7" x14ac:dyDescent="0.2">
      <c r="B68" s="277"/>
      <c r="D68" s="324"/>
      <c r="F68" s="280"/>
      <c r="G68" s="281"/>
    </row>
    <row r="69" spans="1:7" x14ac:dyDescent="0.2">
      <c r="A69" s="1" t="s">
        <v>457</v>
      </c>
      <c r="B69" s="277"/>
      <c r="D69" s="324"/>
      <c r="F69" s="280"/>
      <c r="G69" s="281"/>
    </row>
    <row r="70" spans="1:7" x14ac:dyDescent="0.2">
      <c r="D70" s="324"/>
      <c r="F70" s="325"/>
      <c r="G70" s="281">
        <f t="shared" si="1"/>
        <v>0</v>
      </c>
    </row>
    <row r="71" spans="1:7" x14ac:dyDescent="0.2">
      <c r="A71" s="40" t="s">
        <v>956</v>
      </c>
      <c r="D71" s="324"/>
      <c r="F71" s="325"/>
      <c r="G71" s="281"/>
    </row>
    <row r="72" spans="1:7" x14ac:dyDescent="0.2">
      <c r="A72" s="40" t="s">
        <v>946</v>
      </c>
      <c r="B72" s="277">
        <v>8</v>
      </c>
      <c r="C72" s="41" t="s">
        <v>277</v>
      </c>
      <c r="D72" s="324">
        <v>115</v>
      </c>
      <c r="E72" s="81">
        <f>B72*D72</f>
        <v>920</v>
      </c>
      <c r="F72" s="280">
        <v>1.24</v>
      </c>
      <c r="G72" s="281">
        <f>B72*F72</f>
        <v>9.92</v>
      </c>
    </row>
    <row r="73" spans="1:7" x14ac:dyDescent="0.2">
      <c r="B73" s="277"/>
      <c r="D73" s="324"/>
      <c r="F73" s="280"/>
      <c r="G73" s="281"/>
    </row>
    <row r="74" spans="1:7" x14ac:dyDescent="0.2">
      <c r="A74" s="40" t="s">
        <v>947</v>
      </c>
      <c r="D74" s="324"/>
      <c r="F74" s="325"/>
      <c r="G74" s="281"/>
    </row>
    <row r="75" spans="1:7" x14ac:dyDescent="0.2">
      <c r="A75" s="40" t="s">
        <v>946</v>
      </c>
      <c r="B75" s="277">
        <v>19</v>
      </c>
      <c r="C75" s="41" t="s">
        <v>277</v>
      </c>
      <c r="D75" s="324">
        <v>56.5</v>
      </c>
      <c r="E75" s="81">
        <f t="shared" si="9"/>
        <v>1074</v>
      </c>
      <c r="F75" s="280">
        <v>0.74199999999999999</v>
      </c>
      <c r="G75" s="281">
        <f t="shared" ref="G75:G89" si="10">B75*F75</f>
        <v>14.1</v>
      </c>
    </row>
    <row r="76" spans="1:7" x14ac:dyDescent="0.2">
      <c r="D76" s="324"/>
      <c r="E76" s="81">
        <f t="shared" si="9"/>
        <v>0</v>
      </c>
      <c r="F76" s="325"/>
      <c r="G76" s="281">
        <f t="shared" si="10"/>
        <v>0</v>
      </c>
    </row>
    <row r="77" spans="1:7" x14ac:dyDescent="0.2">
      <c r="A77" s="40" t="s">
        <v>945</v>
      </c>
      <c r="D77" s="324"/>
      <c r="F77" s="325"/>
      <c r="G77" s="281"/>
    </row>
    <row r="78" spans="1:7" x14ac:dyDescent="0.2">
      <c r="A78" s="40" t="s">
        <v>946</v>
      </c>
      <c r="B78" s="277">
        <v>21</v>
      </c>
      <c r="C78" s="41" t="s">
        <v>277</v>
      </c>
      <c r="D78" s="324">
        <v>31</v>
      </c>
      <c r="E78" s="81">
        <f t="shared" si="9"/>
        <v>651</v>
      </c>
      <c r="F78" s="280">
        <v>0.626</v>
      </c>
      <c r="G78" s="281">
        <f t="shared" si="10"/>
        <v>13.15</v>
      </c>
    </row>
    <row r="79" spans="1:7" x14ac:dyDescent="0.2">
      <c r="B79" s="277"/>
      <c r="D79" s="324"/>
      <c r="F79" s="280"/>
      <c r="G79" s="281"/>
    </row>
    <row r="80" spans="1:7" x14ac:dyDescent="0.2">
      <c r="A80" s="40" t="s">
        <v>948</v>
      </c>
      <c r="D80" s="324"/>
      <c r="E80" s="81">
        <f t="shared" si="9"/>
        <v>0</v>
      </c>
      <c r="F80" s="325"/>
      <c r="G80" s="281">
        <f t="shared" si="10"/>
        <v>0</v>
      </c>
    </row>
    <row r="81" spans="1:9" x14ac:dyDescent="0.2">
      <c r="A81" s="40" t="s">
        <v>946</v>
      </c>
      <c r="B81" s="277">
        <v>10</v>
      </c>
      <c r="C81" s="41" t="s">
        <v>277</v>
      </c>
      <c r="D81" s="324">
        <v>19.95</v>
      </c>
      <c r="E81" s="81">
        <f t="shared" si="9"/>
        <v>200</v>
      </c>
      <c r="F81" s="280">
        <v>0.54100000000000004</v>
      </c>
      <c r="G81" s="281">
        <f t="shared" si="10"/>
        <v>5.41</v>
      </c>
    </row>
    <row r="82" spans="1:9" x14ac:dyDescent="0.2">
      <c r="B82" s="277"/>
      <c r="D82" s="324"/>
      <c r="F82" s="280"/>
      <c r="G82" s="281"/>
    </row>
    <row r="83" spans="1:9" x14ac:dyDescent="0.2">
      <c r="A83" s="40" t="s">
        <v>949</v>
      </c>
      <c r="D83" s="324"/>
      <c r="E83" s="81">
        <f t="shared" si="9"/>
        <v>0</v>
      </c>
      <c r="F83" s="325"/>
      <c r="G83" s="281">
        <f t="shared" si="10"/>
        <v>0</v>
      </c>
    </row>
    <row r="84" spans="1:9" x14ac:dyDescent="0.2">
      <c r="A84" s="40" t="s">
        <v>946</v>
      </c>
      <c r="B84" s="277">
        <v>25</v>
      </c>
      <c r="C84" s="41" t="s">
        <v>277</v>
      </c>
      <c r="D84" s="324">
        <v>13.45</v>
      </c>
      <c r="E84" s="81">
        <f t="shared" si="9"/>
        <v>336</v>
      </c>
      <c r="F84" s="280">
        <v>0.505</v>
      </c>
      <c r="G84" s="281">
        <f t="shared" si="10"/>
        <v>12.63</v>
      </c>
    </row>
    <row r="85" spans="1:9" x14ac:dyDescent="0.2">
      <c r="B85" s="277"/>
      <c r="D85" s="324"/>
      <c r="F85" s="280"/>
      <c r="G85" s="281"/>
    </row>
    <row r="86" spans="1:9" x14ac:dyDescent="0.2">
      <c r="A86" s="40" t="s">
        <v>950</v>
      </c>
      <c r="D86" s="324"/>
      <c r="E86" s="81">
        <f t="shared" si="9"/>
        <v>0</v>
      </c>
      <c r="F86" s="325"/>
      <c r="G86" s="281">
        <f t="shared" si="10"/>
        <v>0</v>
      </c>
    </row>
    <row r="87" spans="1:9" x14ac:dyDescent="0.2">
      <c r="A87" s="40" t="s">
        <v>946</v>
      </c>
      <c r="B87" s="277">
        <v>30</v>
      </c>
      <c r="C87" s="41" t="s">
        <v>277</v>
      </c>
      <c r="D87" s="324">
        <v>5.5</v>
      </c>
      <c r="E87" s="81">
        <f t="shared" si="9"/>
        <v>165</v>
      </c>
      <c r="F87" s="280">
        <v>0.42499999999999999</v>
      </c>
      <c r="G87" s="281">
        <f t="shared" si="10"/>
        <v>12.75</v>
      </c>
    </row>
    <row r="88" spans="1:9" x14ac:dyDescent="0.2">
      <c r="D88" s="324"/>
      <c r="E88" s="81">
        <f t="shared" si="9"/>
        <v>0</v>
      </c>
      <c r="F88" s="325"/>
      <c r="G88" s="281">
        <f t="shared" si="10"/>
        <v>0</v>
      </c>
    </row>
    <row r="89" spans="1:9" x14ac:dyDescent="0.2">
      <c r="A89" s="40" t="s">
        <v>418</v>
      </c>
      <c r="B89" s="277">
        <v>300</v>
      </c>
      <c r="C89" s="41" t="s">
        <v>277</v>
      </c>
      <c r="D89" s="324">
        <v>14.7</v>
      </c>
      <c r="E89" s="81">
        <f t="shared" si="9"/>
        <v>4410</v>
      </c>
      <c r="F89" s="325">
        <v>0.53300000000000003</v>
      </c>
      <c r="G89" s="281">
        <f t="shared" si="10"/>
        <v>159.9</v>
      </c>
    </row>
    <row r="90" spans="1:9" x14ac:dyDescent="0.2">
      <c r="B90" s="46"/>
      <c r="D90" s="48"/>
      <c r="E90" s="46">
        <f t="shared" si="0"/>
        <v>0</v>
      </c>
      <c r="F90" s="48"/>
      <c r="G90" s="46">
        <f t="shared" si="1"/>
        <v>0</v>
      </c>
      <c r="H90" s="48">
        <f t="shared" si="2"/>
        <v>0</v>
      </c>
      <c r="I90" s="46">
        <f t="shared" si="3"/>
        <v>0</v>
      </c>
    </row>
    <row r="91" spans="1:9" customFormat="1" x14ac:dyDescent="0.2">
      <c r="A91" t="s">
        <v>420</v>
      </c>
      <c r="B91" s="277">
        <v>1</v>
      </c>
      <c r="C91" s="282" t="s">
        <v>288</v>
      </c>
      <c r="D91" s="279">
        <v>10620</v>
      </c>
      <c r="E91" s="81">
        <f>B91*D91</f>
        <v>10620</v>
      </c>
      <c r="F91" s="280">
        <v>45</v>
      </c>
      <c r="G91" s="281">
        <f>B91*F91</f>
        <v>45</v>
      </c>
      <c r="H91" s="284"/>
      <c r="I91" s="228"/>
    </row>
    <row r="92" spans="1:9" customFormat="1" x14ac:dyDescent="0.2">
      <c r="B92" s="277"/>
      <c r="C92" s="282"/>
      <c r="D92" s="279"/>
      <c r="E92" s="81">
        <f t="shared" ref="E92:E93" si="11">B92*D92</f>
        <v>0</v>
      </c>
      <c r="F92" s="280"/>
      <c r="G92" s="281">
        <f>B92*F92</f>
        <v>0</v>
      </c>
      <c r="H92" s="284"/>
      <c r="I92" s="228"/>
    </row>
    <row r="93" spans="1:9" customFormat="1" x14ac:dyDescent="0.2">
      <c r="A93" t="s">
        <v>458</v>
      </c>
      <c r="B93" s="277">
        <v>3250</v>
      </c>
      <c r="C93" s="282" t="s">
        <v>236</v>
      </c>
      <c r="D93" s="279">
        <v>12.7</v>
      </c>
      <c r="E93" s="81">
        <f t="shared" si="11"/>
        <v>41275</v>
      </c>
      <c r="F93" s="280">
        <v>8.8999999999999996E-2</v>
      </c>
      <c r="G93" s="281">
        <f>B93*F93</f>
        <v>289.25</v>
      </c>
      <c r="H93" s="284"/>
      <c r="I93" s="228"/>
    </row>
    <row r="94" spans="1:9" x14ac:dyDescent="0.2">
      <c r="B94" s="46"/>
      <c r="D94" s="48"/>
      <c r="E94" s="46">
        <f t="shared" si="0"/>
        <v>0</v>
      </c>
      <c r="F94" s="48"/>
      <c r="G94" s="46">
        <f t="shared" si="1"/>
        <v>0</v>
      </c>
      <c r="H94" s="48">
        <f t="shared" si="2"/>
        <v>0</v>
      </c>
      <c r="I94" s="46">
        <f t="shared" si="3"/>
        <v>0</v>
      </c>
    </row>
    <row r="95" spans="1:9" x14ac:dyDescent="0.2">
      <c r="A95" s="1" t="s">
        <v>473</v>
      </c>
      <c r="B95" s="46"/>
      <c r="D95" s="48"/>
      <c r="E95" s="46"/>
      <c r="F95" s="48"/>
      <c r="G95" s="46"/>
      <c r="H95" s="48"/>
      <c r="I95" s="46"/>
    </row>
    <row r="96" spans="1:9" x14ac:dyDescent="0.2">
      <c r="B96" s="46"/>
      <c r="D96" s="48"/>
      <c r="E96" s="46"/>
      <c r="F96" s="48"/>
      <c r="G96" s="46"/>
      <c r="H96" s="48"/>
      <c r="I96" s="46"/>
    </row>
    <row r="97" spans="1:9" customFormat="1" x14ac:dyDescent="0.2">
      <c r="A97" t="s">
        <v>474</v>
      </c>
      <c r="B97" s="277"/>
      <c r="C97" s="282"/>
      <c r="D97" s="279"/>
      <c r="E97" s="81"/>
      <c r="F97" s="280"/>
      <c r="G97" s="281"/>
      <c r="H97" s="284"/>
      <c r="I97" s="228"/>
    </row>
    <row r="98" spans="1:9" customFormat="1" x14ac:dyDescent="0.2">
      <c r="A98" t="s">
        <v>475</v>
      </c>
      <c r="B98" s="277">
        <v>2</v>
      </c>
      <c r="C98" s="282" t="s">
        <v>277</v>
      </c>
      <c r="D98" s="279">
        <v>457938</v>
      </c>
      <c r="E98" s="81">
        <f>B98*D98</f>
        <v>915876</v>
      </c>
      <c r="F98" s="280">
        <v>100</v>
      </c>
      <c r="G98" s="281">
        <f>B98*F98</f>
        <v>200</v>
      </c>
      <c r="H98" s="284"/>
      <c r="I98" s="228"/>
    </row>
    <row r="99" spans="1:9" customFormat="1" x14ac:dyDescent="0.2">
      <c r="B99" s="277"/>
      <c r="C99" s="282"/>
      <c r="D99" s="279"/>
      <c r="E99" s="81"/>
      <c r="F99" s="280"/>
      <c r="G99" s="281"/>
      <c r="H99" s="284"/>
      <c r="I99" s="228"/>
    </row>
    <row r="100" spans="1:9" customFormat="1" x14ac:dyDescent="0.2">
      <c r="A100" s="1" t="s">
        <v>896</v>
      </c>
      <c r="B100" s="277"/>
      <c r="C100" s="282"/>
      <c r="D100" s="279"/>
      <c r="E100" s="81"/>
      <c r="F100" s="280"/>
      <c r="G100" s="281"/>
      <c r="H100" s="284"/>
      <c r="I100" s="228"/>
    </row>
    <row r="101" spans="1:9" customFormat="1" x14ac:dyDescent="0.2">
      <c r="B101" s="277"/>
      <c r="C101" s="282"/>
      <c r="D101" s="279"/>
      <c r="E101" s="81"/>
      <c r="F101" s="280"/>
      <c r="G101" s="281"/>
      <c r="H101" s="284"/>
      <c r="I101" s="228"/>
    </row>
    <row r="102" spans="1:9" customFormat="1" x14ac:dyDescent="0.2">
      <c r="A102" t="s">
        <v>476</v>
      </c>
      <c r="B102" s="277">
        <v>2</v>
      </c>
      <c r="C102" s="282" t="s">
        <v>277</v>
      </c>
      <c r="D102" s="279">
        <v>6950</v>
      </c>
      <c r="E102" s="81">
        <f>B102*D102</f>
        <v>13900</v>
      </c>
      <c r="F102" s="280">
        <v>8</v>
      </c>
      <c r="G102" s="281">
        <f>B102*F102</f>
        <v>16</v>
      </c>
      <c r="H102" s="284"/>
      <c r="I102" s="228"/>
    </row>
    <row r="103" spans="1:9" customFormat="1" x14ac:dyDescent="0.2">
      <c r="B103" s="277"/>
      <c r="C103" s="282"/>
      <c r="D103" s="279"/>
      <c r="E103" s="81"/>
      <c r="F103" s="280"/>
      <c r="G103" s="281"/>
      <c r="H103" s="284"/>
      <c r="I103" s="228"/>
    </row>
    <row r="104" spans="1:9" customFormat="1" x14ac:dyDescent="0.2">
      <c r="A104" t="s">
        <v>477</v>
      </c>
      <c r="B104" s="277">
        <v>3</v>
      </c>
      <c r="C104" s="282" t="s">
        <v>277</v>
      </c>
      <c r="D104" s="279">
        <v>3475</v>
      </c>
      <c r="E104" s="81">
        <f>B104*D104</f>
        <v>10425</v>
      </c>
      <c r="F104" s="280">
        <v>6.5</v>
      </c>
      <c r="G104" s="281">
        <f>B104*F104</f>
        <v>19.5</v>
      </c>
      <c r="H104" s="284"/>
      <c r="I104" s="228"/>
    </row>
    <row r="105" spans="1:9" customFormat="1" x14ac:dyDescent="0.2">
      <c r="B105" s="277"/>
      <c r="C105" s="282"/>
      <c r="D105" s="279"/>
      <c r="E105" s="81">
        <f>B105*D105</f>
        <v>0</v>
      </c>
      <c r="F105" s="280"/>
      <c r="G105" s="281">
        <f>B105*F105</f>
        <v>0</v>
      </c>
      <c r="H105" s="284"/>
      <c r="I105" s="228"/>
    </row>
    <row r="106" spans="1:9" customFormat="1" x14ac:dyDescent="0.2">
      <c r="A106" t="s">
        <v>478</v>
      </c>
      <c r="B106" s="277">
        <v>1</v>
      </c>
      <c r="C106" s="282" t="s">
        <v>277</v>
      </c>
      <c r="D106" s="279">
        <v>1740</v>
      </c>
      <c r="E106" s="81">
        <f>B106*D106</f>
        <v>1740</v>
      </c>
      <c r="F106" s="280">
        <v>4</v>
      </c>
      <c r="G106" s="281">
        <f>B106*F106</f>
        <v>4</v>
      </c>
      <c r="H106" s="284"/>
      <c r="I106" s="228"/>
    </row>
    <row r="108" spans="1:9" customFormat="1" x14ac:dyDescent="0.2">
      <c r="A108" t="s">
        <v>479</v>
      </c>
      <c r="B108" s="277">
        <v>50</v>
      </c>
      <c r="C108" s="282" t="s">
        <v>277</v>
      </c>
      <c r="D108" s="279">
        <v>960</v>
      </c>
      <c r="E108" s="81">
        <f>B108*D108</f>
        <v>48000</v>
      </c>
      <c r="F108" s="280">
        <v>2.25</v>
      </c>
      <c r="G108" s="281">
        <f>B108*F108</f>
        <v>112.5</v>
      </c>
      <c r="H108" s="284"/>
      <c r="I108" s="228"/>
    </row>
    <row r="109" spans="1:9" customFormat="1" x14ac:dyDescent="0.2">
      <c r="B109" s="277"/>
      <c r="C109" s="282"/>
      <c r="D109" s="279"/>
      <c r="E109" s="81">
        <f>B109*D109</f>
        <v>0</v>
      </c>
      <c r="F109" s="280"/>
      <c r="G109" s="281">
        <f>B109*F109</f>
        <v>0</v>
      </c>
      <c r="H109" s="284"/>
      <c r="I109" s="228"/>
    </row>
    <row r="110" spans="1:9" customFormat="1" x14ac:dyDescent="0.2">
      <c r="A110" t="s">
        <v>480</v>
      </c>
      <c r="B110" s="277">
        <v>50</v>
      </c>
      <c r="C110" s="282" t="s">
        <v>277</v>
      </c>
      <c r="D110" s="279">
        <v>890</v>
      </c>
      <c r="E110" s="81">
        <f>B110*D110</f>
        <v>44500</v>
      </c>
      <c r="F110" s="280">
        <v>1.1000000000000001</v>
      </c>
      <c r="G110" s="281">
        <f>B110*F110</f>
        <v>55</v>
      </c>
      <c r="H110" s="284"/>
      <c r="I110" s="228"/>
    </row>
    <row r="111" spans="1:9" customFormat="1" x14ac:dyDescent="0.2">
      <c r="B111" s="277"/>
      <c r="C111" s="282"/>
      <c r="D111" s="279"/>
      <c r="E111" s="81"/>
      <c r="F111" s="280"/>
      <c r="G111" s="281"/>
      <c r="H111" s="284"/>
      <c r="I111" s="228"/>
    </row>
    <row r="112" spans="1:9" customFormat="1" x14ac:dyDescent="0.2">
      <c r="A112" s="322" t="s">
        <v>489</v>
      </c>
      <c r="B112" s="277"/>
      <c r="C112" s="282"/>
      <c r="D112" s="279"/>
      <c r="E112" s="81"/>
      <c r="F112" s="280"/>
      <c r="G112" s="281"/>
      <c r="H112" s="284"/>
      <c r="I112" s="228"/>
    </row>
    <row r="113" spans="1:9" customFormat="1" x14ac:dyDescent="0.2">
      <c r="B113" s="277"/>
      <c r="C113" s="282"/>
      <c r="D113" s="279"/>
      <c r="E113" s="81"/>
      <c r="F113" s="280"/>
      <c r="G113" s="281"/>
      <c r="H113" s="284"/>
      <c r="I113" s="228"/>
    </row>
    <row r="114" spans="1:9" customFormat="1" x14ac:dyDescent="0.2">
      <c r="A114" t="s">
        <v>481</v>
      </c>
      <c r="B114" s="277"/>
      <c r="C114" s="282"/>
      <c r="D114" s="279"/>
      <c r="E114" s="81">
        <f t="shared" ref="E114:E127" si="12">B114*D114</f>
        <v>0</v>
      </c>
      <c r="F114" s="280"/>
      <c r="G114" s="281">
        <f t="shared" ref="G114:G127" si="13">B114*F114</f>
        <v>0</v>
      </c>
      <c r="H114" s="284"/>
      <c r="I114" s="228"/>
    </row>
    <row r="115" spans="1:9" customFormat="1" x14ac:dyDescent="0.2">
      <c r="A115" t="s">
        <v>482</v>
      </c>
      <c r="B115" s="277">
        <v>31000</v>
      </c>
      <c r="C115" s="282" t="s">
        <v>234</v>
      </c>
      <c r="D115" s="279">
        <v>4.3</v>
      </c>
      <c r="E115" s="81">
        <f t="shared" si="12"/>
        <v>133300</v>
      </c>
      <c r="F115" s="280">
        <v>8.5999999999999993E-2</v>
      </c>
      <c r="G115" s="281">
        <f t="shared" si="13"/>
        <v>2666</v>
      </c>
      <c r="H115" s="284"/>
      <c r="I115" s="228"/>
    </row>
    <row r="116" spans="1:9" customFormat="1" x14ac:dyDescent="0.2">
      <c r="B116" s="277"/>
      <c r="C116" s="282"/>
      <c r="D116" s="279"/>
      <c r="E116" s="81">
        <f t="shared" si="12"/>
        <v>0</v>
      </c>
      <c r="F116" s="280"/>
      <c r="G116" s="281">
        <f t="shared" si="13"/>
        <v>0</v>
      </c>
      <c r="H116" s="284"/>
      <c r="I116" s="228"/>
    </row>
    <row r="117" spans="1:9" customFormat="1" x14ac:dyDescent="0.2">
      <c r="A117" t="s">
        <v>483</v>
      </c>
      <c r="B117" s="277">
        <v>600</v>
      </c>
      <c r="C117" s="282" t="s">
        <v>236</v>
      </c>
      <c r="D117" s="279">
        <v>10.5</v>
      </c>
      <c r="E117" s="81">
        <f t="shared" si="12"/>
        <v>6300</v>
      </c>
      <c r="F117" s="280">
        <v>0.15</v>
      </c>
      <c r="G117" s="281">
        <f t="shared" si="13"/>
        <v>90</v>
      </c>
      <c r="H117" s="284"/>
      <c r="I117" s="228"/>
    </row>
    <row r="118" spans="1:9" customFormat="1" x14ac:dyDescent="0.2">
      <c r="B118" s="277"/>
      <c r="C118" s="282"/>
      <c r="D118" s="279"/>
      <c r="E118" s="81">
        <f t="shared" si="12"/>
        <v>0</v>
      </c>
      <c r="F118" s="280"/>
      <c r="G118" s="281">
        <f t="shared" si="13"/>
        <v>0</v>
      </c>
      <c r="H118" s="284"/>
      <c r="I118" s="228"/>
    </row>
    <row r="119" spans="1:9" customFormat="1" x14ac:dyDescent="0.2">
      <c r="A119" t="s">
        <v>484</v>
      </c>
      <c r="B119" s="277">
        <v>150</v>
      </c>
      <c r="C119" s="282" t="s">
        <v>52</v>
      </c>
      <c r="D119" s="279">
        <v>93</v>
      </c>
      <c r="E119" s="81">
        <f t="shared" si="12"/>
        <v>13950</v>
      </c>
      <c r="F119" s="280">
        <v>0.1</v>
      </c>
      <c r="G119" s="281">
        <f t="shared" si="13"/>
        <v>15</v>
      </c>
      <c r="H119" s="284"/>
      <c r="I119" s="228"/>
    </row>
    <row r="120" spans="1:9" customFormat="1" x14ac:dyDescent="0.2">
      <c r="B120" s="277"/>
      <c r="C120" s="282"/>
      <c r="D120" s="279"/>
      <c r="E120" s="81">
        <f t="shared" si="12"/>
        <v>0</v>
      </c>
      <c r="F120" s="280"/>
      <c r="G120" s="281">
        <f t="shared" si="13"/>
        <v>0</v>
      </c>
      <c r="H120" s="284"/>
      <c r="I120" s="228"/>
    </row>
    <row r="121" spans="1:9" customFormat="1" x14ac:dyDescent="0.2">
      <c r="A121" t="s">
        <v>485</v>
      </c>
      <c r="B121" s="277">
        <v>20</v>
      </c>
      <c r="C121" s="282" t="s">
        <v>277</v>
      </c>
      <c r="D121" s="279">
        <v>135</v>
      </c>
      <c r="E121" s="81">
        <f t="shared" si="12"/>
        <v>2700</v>
      </c>
      <c r="F121" s="280">
        <v>0.4</v>
      </c>
      <c r="G121" s="281">
        <f t="shared" si="13"/>
        <v>8</v>
      </c>
      <c r="H121" s="284"/>
      <c r="I121" s="228"/>
    </row>
    <row r="122" spans="1:9" customFormat="1" x14ac:dyDescent="0.2">
      <c r="B122" s="277"/>
      <c r="C122" s="282"/>
      <c r="D122" s="279"/>
      <c r="E122" s="81">
        <f t="shared" si="12"/>
        <v>0</v>
      </c>
      <c r="F122" s="280"/>
      <c r="G122" s="281">
        <f t="shared" si="13"/>
        <v>0</v>
      </c>
      <c r="H122" s="284"/>
      <c r="I122" s="228"/>
    </row>
    <row r="123" spans="1:9" customFormat="1" x14ac:dyDescent="0.2">
      <c r="A123" t="s">
        <v>486</v>
      </c>
      <c r="B123" s="277">
        <v>4</v>
      </c>
      <c r="C123" s="282" t="s">
        <v>277</v>
      </c>
      <c r="D123" s="279">
        <v>186</v>
      </c>
      <c r="E123" s="81">
        <f t="shared" si="12"/>
        <v>744</v>
      </c>
      <c r="F123" s="280">
        <v>0.65</v>
      </c>
      <c r="G123" s="281">
        <f t="shared" si="13"/>
        <v>2.6</v>
      </c>
      <c r="H123" s="284"/>
      <c r="I123" s="228"/>
    </row>
    <row r="124" spans="1:9" customFormat="1" x14ac:dyDescent="0.2">
      <c r="B124" s="277"/>
      <c r="C124" s="282"/>
      <c r="D124" s="279"/>
      <c r="E124" s="81">
        <f t="shared" si="12"/>
        <v>0</v>
      </c>
      <c r="F124" s="280"/>
      <c r="G124" s="281">
        <f t="shared" si="13"/>
        <v>0</v>
      </c>
      <c r="H124" s="284"/>
      <c r="I124" s="228"/>
    </row>
    <row r="125" spans="1:9" customFormat="1" x14ac:dyDescent="0.2">
      <c r="A125" t="s">
        <v>487</v>
      </c>
      <c r="B125" s="277">
        <v>1</v>
      </c>
      <c r="C125" s="282" t="s">
        <v>277</v>
      </c>
      <c r="D125" s="279">
        <v>243</v>
      </c>
      <c r="E125" s="81">
        <f t="shared" si="12"/>
        <v>243</v>
      </c>
      <c r="F125" s="280">
        <v>0.75</v>
      </c>
      <c r="G125" s="281">
        <f t="shared" si="13"/>
        <v>0.75</v>
      </c>
      <c r="H125" s="284"/>
      <c r="I125" s="228"/>
    </row>
    <row r="126" spans="1:9" customFormat="1" x14ac:dyDescent="0.2">
      <c r="B126" s="277"/>
      <c r="C126" s="282"/>
      <c r="D126" s="279"/>
      <c r="E126" s="81">
        <f t="shared" si="12"/>
        <v>0</v>
      </c>
      <c r="F126" s="280"/>
      <c r="G126" s="281">
        <f t="shared" si="13"/>
        <v>0</v>
      </c>
      <c r="H126" s="284"/>
      <c r="I126" s="228"/>
    </row>
    <row r="127" spans="1:9" customFormat="1" x14ac:dyDescent="0.2">
      <c r="A127" t="s">
        <v>488</v>
      </c>
      <c r="B127" s="277">
        <v>4</v>
      </c>
      <c r="C127" s="282" t="s">
        <v>277</v>
      </c>
      <c r="D127" s="279">
        <v>350</v>
      </c>
      <c r="E127" s="81">
        <f t="shared" si="12"/>
        <v>1400</v>
      </c>
      <c r="F127" s="280">
        <v>2</v>
      </c>
      <c r="G127" s="281">
        <f t="shared" si="13"/>
        <v>8</v>
      </c>
      <c r="H127" s="284"/>
      <c r="I127" s="228"/>
    </row>
    <row r="128" spans="1:9" x14ac:dyDescent="0.2">
      <c r="B128" s="46"/>
      <c r="D128" s="48"/>
      <c r="E128" s="46"/>
      <c r="F128" s="48"/>
      <c r="G128" s="46"/>
      <c r="H128" s="48"/>
      <c r="I128" s="46"/>
    </row>
    <row r="129" spans="1:9" customFormat="1" x14ac:dyDescent="0.2">
      <c r="A129" t="s">
        <v>490</v>
      </c>
      <c r="B129" s="277">
        <v>75</v>
      </c>
      <c r="C129" s="282" t="s">
        <v>277</v>
      </c>
      <c r="D129" s="279">
        <v>71</v>
      </c>
      <c r="E129" s="81">
        <f>B129*D129</f>
        <v>5325</v>
      </c>
      <c r="F129" s="280">
        <v>0.5</v>
      </c>
      <c r="G129" s="281">
        <f>B129*F129</f>
        <v>37.5</v>
      </c>
      <c r="H129" s="284"/>
      <c r="I129" s="228"/>
    </row>
    <row r="130" spans="1:9" customFormat="1" x14ac:dyDescent="0.2">
      <c r="B130" s="277"/>
      <c r="C130" s="282"/>
      <c r="D130" s="279"/>
      <c r="E130" s="81"/>
      <c r="F130" s="280"/>
      <c r="G130" s="281"/>
      <c r="H130" s="284"/>
      <c r="I130" s="228"/>
    </row>
    <row r="131" spans="1:9" customFormat="1" x14ac:dyDescent="0.2">
      <c r="A131" s="322" t="s">
        <v>897</v>
      </c>
      <c r="B131" s="277"/>
      <c r="C131" s="282"/>
      <c r="D131" s="279"/>
      <c r="E131" s="81"/>
      <c r="F131" s="280"/>
      <c r="G131" s="281"/>
      <c r="H131" s="284"/>
      <c r="I131" s="228"/>
    </row>
    <row r="132" spans="1:9" customFormat="1" x14ac:dyDescent="0.2">
      <c r="B132" s="277"/>
      <c r="C132" s="282"/>
      <c r="D132" s="279"/>
      <c r="E132" s="81">
        <f>B132*D132</f>
        <v>0</v>
      </c>
      <c r="F132" s="280"/>
      <c r="G132" s="281">
        <f>B132*F132</f>
        <v>0</v>
      </c>
      <c r="H132" s="284"/>
      <c r="I132" s="228"/>
    </row>
    <row r="133" spans="1:9" customFormat="1" x14ac:dyDescent="0.2">
      <c r="A133" t="s">
        <v>491</v>
      </c>
      <c r="B133" s="277">
        <v>25</v>
      </c>
      <c r="C133" s="282" t="s">
        <v>277</v>
      </c>
      <c r="D133" s="279">
        <v>135</v>
      </c>
      <c r="E133" s="81">
        <f>B133*D133</f>
        <v>3375</v>
      </c>
      <c r="F133" s="280">
        <v>0.65</v>
      </c>
      <c r="G133" s="281">
        <f>B133*F133</f>
        <v>16.25</v>
      </c>
      <c r="H133" s="284"/>
      <c r="I133" s="228"/>
    </row>
    <row r="134" spans="1:9" customFormat="1" x14ac:dyDescent="0.2">
      <c r="B134" s="277"/>
      <c r="C134" s="282"/>
      <c r="D134" s="279"/>
      <c r="E134" s="81"/>
      <c r="F134" s="280"/>
      <c r="G134" s="281"/>
      <c r="H134" s="284"/>
      <c r="I134" s="228"/>
    </row>
    <row r="135" spans="1:9" customFormat="1" x14ac:dyDescent="0.2">
      <c r="A135" t="s">
        <v>492</v>
      </c>
      <c r="B135" s="277">
        <v>6</v>
      </c>
      <c r="C135" s="282" t="s">
        <v>277</v>
      </c>
      <c r="D135" s="279">
        <v>180</v>
      </c>
      <c r="E135" s="81">
        <f>B135*D135</f>
        <v>1080</v>
      </c>
      <c r="F135" s="280">
        <v>1</v>
      </c>
      <c r="G135" s="281">
        <f>B135*F135</f>
        <v>6</v>
      </c>
      <c r="H135" s="284"/>
      <c r="I135" s="228"/>
    </row>
    <row r="136" spans="1:9" customFormat="1" x14ac:dyDescent="0.2">
      <c r="B136" s="277"/>
      <c r="C136" s="282"/>
      <c r="D136" s="279"/>
      <c r="E136" s="81">
        <f>B136*D136</f>
        <v>0</v>
      </c>
      <c r="F136" s="280"/>
      <c r="G136" s="281">
        <f>B136*F136</f>
        <v>0</v>
      </c>
      <c r="H136" s="284"/>
      <c r="I136" s="228"/>
    </row>
    <row r="137" spans="1:9" customFormat="1" x14ac:dyDescent="0.2">
      <c r="A137" t="s">
        <v>458</v>
      </c>
      <c r="B137" s="277">
        <v>1000</v>
      </c>
      <c r="C137" s="282" t="s">
        <v>52</v>
      </c>
      <c r="D137" s="279">
        <v>12</v>
      </c>
      <c r="E137" s="81">
        <f>B137*D137</f>
        <v>12000</v>
      </c>
      <c r="F137" s="280">
        <v>4.9000000000000002E-2</v>
      </c>
      <c r="G137" s="281">
        <f>B137*F137</f>
        <v>49</v>
      </c>
      <c r="H137" s="284"/>
      <c r="I137" s="228"/>
    </row>
    <row r="138" spans="1:9" customFormat="1" x14ac:dyDescent="0.2">
      <c r="B138" s="277"/>
      <c r="C138" s="282"/>
      <c r="D138" s="279"/>
      <c r="E138" s="81">
        <f>B138*D138</f>
        <v>0</v>
      </c>
      <c r="F138" s="280"/>
      <c r="G138" s="281">
        <f>B138*F138</f>
        <v>0</v>
      </c>
      <c r="H138" s="284"/>
      <c r="I138" s="228"/>
    </row>
    <row r="139" spans="1:9" customFormat="1" x14ac:dyDescent="0.2">
      <c r="A139" t="s">
        <v>493</v>
      </c>
      <c r="B139" s="277">
        <v>600</v>
      </c>
      <c r="C139" s="282" t="s">
        <v>52</v>
      </c>
      <c r="D139" s="279">
        <v>5.9</v>
      </c>
      <c r="E139" s="81">
        <f>B139*D139</f>
        <v>3540</v>
      </c>
      <c r="F139" s="280">
        <v>4.2999999999999997E-2</v>
      </c>
      <c r="G139" s="281">
        <f>B139*F139</f>
        <v>25.8</v>
      </c>
      <c r="H139" s="284"/>
      <c r="I139" s="228"/>
    </row>
    <row r="140" spans="1:9" x14ac:dyDescent="0.2">
      <c r="B140" s="46"/>
      <c r="D140" s="48"/>
      <c r="E140" s="46"/>
      <c r="F140" s="48"/>
      <c r="G140" s="46"/>
      <c r="H140" s="48"/>
      <c r="I140" s="46"/>
    </row>
    <row r="141" spans="1:9" customFormat="1" x14ac:dyDescent="0.2">
      <c r="A141" s="288" t="s">
        <v>465</v>
      </c>
      <c r="B141" s="277"/>
      <c r="C141" s="282"/>
      <c r="D141" s="279"/>
      <c r="E141" s="81">
        <f t="shared" si="0"/>
        <v>0</v>
      </c>
      <c r="F141" s="280"/>
      <c r="G141" s="281">
        <f t="shared" si="1"/>
        <v>0</v>
      </c>
      <c r="H141" s="284"/>
      <c r="I141" s="228"/>
    </row>
    <row r="142" spans="1:9" customFormat="1" x14ac:dyDescent="0.2">
      <c r="B142" s="277"/>
      <c r="C142" s="282"/>
      <c r="D142" s="279"/>
      <c r="E142" s="81">
        <f t="shared" si="0"/>
        <v>0</v>
      </c>
      <c r="F142" s="280"/>
      <c r="G142" s="281">
        <f t="shared" si="1"/>
        <v>0</v>
      </c>
      <c r="H142" s="284"/>
      <c r="I142" s="228"/>
    </row>
    <row r="143" spans="1:9" customFormat="1" x14ac:dyDescent="0.2">
      <c r="A143" s="322" t="s">
        <v>466</v>
      </c>
      <c r="B143" s="277"/>
      <c r="C143" s="282"/>
      <c r="D143" s="279"/>
      <c r="E143" s="81"/>
      <c r="F143" s="280"/>
      <c r="G143" s="281"/>
      <c r="H143" s="284"/>
      <c r="I143" s="228"/>
    </row>
    <row r="144" spans="1:9" customFormat="1" x14ac:dyDescent="0.2">
      <c r="B144" s="277"/>
      <c r="C144" s="282"/>
      <c r="D144" s="279"/>
      <c r="E144" s="81"/>
      <c r="F144" s="280"/>
      <c r="G144" s="281"/>
      <c r="H144" s="284"/>
      <c r="I144" s="228"/>
    </row>
    <row r="145" spans="1:9" customFormat="1" x14ac:dyDescent="0.2">
      <c r="A145" t="s">
        <v>462</v>
      </c>
      <c r="B145" s="277"/>
      <c r="C145" s="282"/>
      <c r="D145" s="279"/>
      <c r="E145" s="81"/>
      <c r="F145" s="280"/>
      <c r="G145" s="281"/>
      <c r="H145" s="284"/>
      <c r="I145" s="228"/>
    </row>
    <row r="146" spans="1:9" customFormat="1" x14ac:dyDescent="0.2">
      <c r="A146" s="40" t="s">
        <v>463</v>
      </c>
      <c r="B146" s="277">
        <v>1</v>
      </c>
      <c r="C146" s="282" t="s">
        <v>277</v>
      </c>
      <c r="D146" s="279">
        <v>37060</v>
      </c>
      <c r="E146" s="81">
        <f t="shared" ref="E146:E147" si="14">B146*D146</f>
        <v>37060</v>
      </c>
      <c r="F146" s="280">
        <v>32</v>
      </c>
      <c r="G146" s="281">
        <f t="shared" ref="G146:G147" si="15">B146*F146</f>
        <v>32</v>
      </c>
      <c r="H146" s="284"/>
      <c r="I146" s="228"/>
    </row>
    <row r="147" spans="1:9" customFormat="1" x14ac:dyDescent="0.2">
      <c r="B147" s="277"/>
      <c r="C147" s="282"/>
      <c r="D147" s="279"/>
      <c r="E147" s="81">
        <f t="shared" si="14"/>
        <v>0</v>
      </c>
      <c r="F147" s="280"/>
      <c r="G147" s="242">
        <f t="shared" si="15"/>
        <v>0</v>
      </c>
      <c r="H147" s="284"/>
      <c r="I147" s="228"/>
    </row>
    <row r="148" spans="1:9" customFormat="1" x14ac:dyDescent="0.2">
      <c r="A148" t="s">
        <v>467</v>
      </c>
      <c r="B148" s="277">
        <v>120</v>
      </c>
      <c r="C148" s="282" t="s">
        <v>234</v>
      </c>
      <c r="D148" s="279">
        <v>16.5</v>
      </c>
      <c r="E148" s="81">
        <f>B148*D148</f>
        <v>1980</v>
      </c>
      <c r="F148" s="280"/>
      <c r="G148" s="330" t="s">
        <v>464</v>
      </c>
      <c r="H148" s="284"/>
      <c r="I148" s="228"/>
    </row>
    <row r="149" spans="1:9" x14ac:dyDescent="0.2">
      <c r="B149" s="46"/>
      <c r="D149" s="48"/>
      <c r="E149" s="46"/>
      <c r="F149" s="48"/>
      <c r="G149" s="46"/>
      <c r="H149" s="48"/>
      <c r="I149" s="46"/>
    </row>
    <row r="150" spans="1:9" x14ac:dyDescent="0.2">
      <c r="A150" s="1" t="s">
        <v>468</v>
      </c>
      <c r="B150" s="46"/>
      <c r="D150" s="48"/>
      <c r="E150" s="46"/>
      <c r="F150" s="48"/>
      <c r="G150" s="46"/>
      <c r="H150" s="48"/>
      <c r="I150" s="46"/>
    </row>
    <row r="151" spans="1:9" x14ac:dyDescent="0.2">
      <c r="B151" s="46"/>
      <c r="D151" s="48"/>
      <c r="E151" s="46"/>
      <c r="F151" s="48"/>
      <c r="G151" s="46"/>
      <c r="H151" s="48"/>
      <c r="I151" s="46"/>
    </row>
    <row r="152" spans="1:9" customFormat="1" x14ac:dyDescent="0.2">
      <c r="A152" t="s">
        <v>469</v>
      </c>
      <c r="B152" s="277"/>
      <c r="C152" s="282"/>
      <c r="D152" s="279"/>
      <c r="E152" s="81">
        <f t="shared" ref="E152:E164" si="16">B152*D152</f>
        <v>0</v>
      </c>
      <c r="F152" s="280"/>
      <c r="G152" s="242">
        <f t="shared" ref="G152:G164" si="17">B152*F152</f>
        <v>0</v>
      </c>
      <c r="H152" s="284"/>
      <c r="I152" s="228"/>
    </row>
    <row r="153" spans="1:9" customFormat="1" x14ac:dyDescent="0.2">
      <c r="A153" t="s">
        <v>470</v>
      </c>
      <c r="B153" s="277">
        <v>250</v>
      </c>
      <c r="C153" s="282" t="s">
        <v>236</v>
      </c>
      <c r="D153" s="279">
        <v>29.42</v>
      </c>
      <c r="E153" s="81">
        <f t="shared" si="16"/>
        <v>7355</v>
      </c>
      <c r="F153" s="280">
        <v>0.3</v>
      </c>
      <c r="G153" s="281">
        <f t="shared" si="17"/>
        <v>75</v>
      </c>
      <c r="H153" s="284"/>
      <c r="I153" s="228"/>
    </row>
    <row r="154" spans="1:9" customFormat="1" x14ac:dyDescent="0.2">
      <c r="B154" s="277"/>
      <c r="C154" s="282"/>
      <c r="D154" s="279"/>
      <c r="E154" s="81">
        <f t="shared" si="16"/>
        <v>0</v>
      </c>
      <c r="F154" s="280"/>
      <c r="G154" s="281">
        <f t="shared" si="17"/>
        <v>0</v>
      </c>
      <c r="H154" s="284"/>
      <c r="I154" s="228"/>
    </row>
    <row r="155" spans="1:9" customFormat="1" x14ac:dyDescent="0.2">
      <c r="A155" t="s">
        <v>471</v>
      </c>
      <c r="B155" s="277"/>
      <c r="C155" s="282"/>
      <c r="D155" s="279"/>
      <c r="E155" s="81">
        <f t="shared" si="16"/>
        <v>0</v>
      </c>
      <c r="F155" s="280"/>
      <c r="G155" s="281">
        <f t="shared" si="17"/>
        <v>0</v>
      </c>
      <c r="H155" s="284"/>
      <c r="I155" s="228"/>
    </row>
    <row r="156" spans="1:9" customFormat="1" x14ac:dyDescent="0.2">
      <c r="A156" t="s">
        <v>470</v>
      </c>
      <c r="B156" s="277">
        <v>250</v>
      </c>
      <c r="C156" s="282" t="s">
        <v>236</v>
      </c>
      <c r="D156" s="279">
        <v>11.45</v>
      </c>
      <c r="E156" s="81">
        <f t="shared" si="16"/>
        <v>2863</v>
      </c>
      <c r="F156" s="280">
        <v>0.20399999999999999</v>
      </c>
      <c r="G156" s="281">
        <f t="shared" si="17"/>
        <v>51</v>
      </c>
      <c r="H156" s="284"/>
      <c r="I156" s="228"/>
    </row>
    <row r="157" spans="1:9" customFormat="1" x14ac:dyDescent="0.2">
      <c r="B157" s="277"/>
      <c r="C157" s="282"/>
      <c r="D157" s="279"/>
      <c r="E157" s="81">
        <f t="shared" si="16"/>
        <v>0</v>
      </c>
      <c r="F157" s="280"/>
      <c r="G157" s="281">
        <f t="shared" si="17"/>
        <v>0</v>
      </c>
      <c r="H157" s="284"/>
      <c r="I157" s="228"/>
    </row>
    <row r="158" spans="1:9" customFormat="1" x14ac:dyDescent="0.2">
      <c r="A158" t="s">
        <v>472</v>
      </c>
      <c r="B158" s="277">
        <v>1</v>
      </c>
      <c r="C158" s="282" t="s">
        <v>277</v>
      </c>
      <c r="D158" s="279">
        <v>1565</v>
      </c>
      <c r="E158" s="81">
        <f t="shared" si="16"/>
        <v>1565</v>
      </c>
      <c r="F158" s="280">
        <v>3.25</v>
      </c>
      <c r="G158" s="281">
        <f t="shared" si="17"/>
        <v>3.25</v>
      </c>
      <c r="H158" s="284"/>
      <c r="I158" s="228"/>
    </row>
    <row r="159" spans="1:9" customFormat="1" x14ac:dyDescent="0.2">
      <c r="B159" s="277"/>
      <c r="C159" s="282"/>
      <c r="D159" s="279"/>
      <c r="E159" s="81">
        <f t="shared" si="16"/>
        <v>0</v>
      </c>
      <c r="F159" s="280"/>
      <c r="G159" s="281">
        <f t="shared" si="17"/>
        <v>0</v>
      </c>
      <c r="H159" s="284"/>
      <c r="I159" s="228"/>
    </row>
    <row r="160" spans="1:9" customFormat="1" x14ac:dyDescent="0.2">
      <c r="A160" t="s">
        <v>420</v>
      </c>
      <c r="B160" s="277">
        <v>1</v>
      </c>
      <c r="C160" s="282" t="s">
        <v>288</v>
      </c>
      <c r="D160" s="279">
        <v>1820</v>
      </c>
      <c r="E160" s="81">
        <f t="shared" si="16"/>
        <v>1820</v>
      </c>
      <c r="F160" s="280">
        <v>10</v>
      </c>
      <c r="G160" s="281">
        <f t="shared" si="17"/>
        <v>10</v>
      </c>
      <c r="H160" s="284"/>
      <c r="I160" s="228"/>
    </row>
    <row r="161" spans="1:9" customFormat="1" x14ac:dyDescent="0.2">
      <c r="B161" s="277"/>
      <c r="C161" s="282"/>
      <c r="D161" s="279"/>
      <c r="E161" s="81">
        <f t="shared" si="16"/>
        <v>0</v>
      </c>
      <c r="F161" s="280"/>
      <c r="G161" s="281">
        <f t="shared" si="17"/>
        <v>0</v>
      </c>
      <c r="H161" s="284"/>
      <c r="I161" s="228"/>
    </row>
    <row r="162" spans="1:9" customFormat="1" x14ac:dyDescent="0.2">
      <c r="A162" s="1" t="s">
        <v>957</v>
      </c>
      <c r="B162" s="277"/>
      <c r="C162" s="282"/>
      <c r="D162" s="279"/>
      <c r="E162" s="81"/>
      <c r="F162" s="280"/>
      <c r="G162" s="281"/>
      <c r="H162" s="284"/>
      <c r="I162" s="228"/>
    </row>
    <row r="163" spans="1:9" customFormat="1" x14ac:dyDescent="0.2">
      <c r="B163" s="277"/>
      <c r="C163" s="282"/>
      <c r="D163" s="279"/>
      <c r="E163" s="81"/>
      <c r="F163" s="280"/>
      <c r="G163" s="281"/>
      <c r="H163" s="284"/>
      <c r="I163" s="228"/>
    </row>
    <row r="164" spans="1:9" customFormat="1" x14ac:dyDescent="0.2">
      <c r="A164" t="s">
        <v>421</v>
      </c>
      <c r="B164" s="277">
        <v>500</v>
      </c>
      <c r="C164" s="282" t="s">
        <v>236</v>
      </c>
      <c r="D164" s="279">
        <v>8.27</v>
      </c>
      <c r="E164" s="81">
        <f t="shared" si="16"/>
        <v>4135</v>
      </c>
      <c r="F164" s="280">
        <v>8.3000000000000004E-2</v>
      </c>
      <c r="G164" s="281">
        <f t="shared" si="17"/>
        <v>41.5</v>
      </c>
      <c r="H164" s="284"/>
      <c r="I164" s="228"/>
    </row>
    <row r="165" spans="1:9" customFormat="1" x14ac:dyDescent="0.2">
      <c r="B165" s="277"/>
      <c r="C165" s="282"/>
      <c r="D165" s="279"/>
      <c r="E165" s="81">
        <f t="shared" ref="E165:E171" si="18">B165*D165</f>
        <v>0</v>
      </c>
      <c r="F165" s="280"/>
      <c r="G165" s="281">
        <f t="shared" ref="G165:G171" si="19">B165*F165</f>
        <v>0</v>
      </c>
      <c r="H165" s="284"/>
      <c r="I165" s="228"/>
    </row>
    <row r="166" spans="1:9" customFormat="1" x14ac:dyDescent="0.2">
      <c r="A166" s="322" t="s">
        <v>416</v>
      </c>
      <c r="B166" s="277"/>
      <c r="C166" s="282"/>
      <c r="D166" s="279"/>
      <c r="E166" s="81"/>
      <c r="F166" s="280"/>
      <c r="G166" s="281"/>
      <c r="H166" s="284"/>
      <c r="I166" s="228"/>
    </row>
    <row r="167" spans="1:9" customFormat="1" x14ac:dyDescent="0.2">
      <c r="B167" s="277"/>
      <c r="C167" s="282"/>
      <c r="D167" s="279"/>
      <c r="E167" s="81"/>
      <c r="F167" s="280"/>
      <c r="G167" s="281"/>
      <c r="H167" s="284"/>
      <c r="I167" s="228"/>
    </row>
    <row r="168" spans="1:9" customFormat="1" x14ac:dyDescent="0.2">
      <c r="A168" t="s">
        <v>501</v>
      </c>
      <c r="B168" s="277">
        <v>105</v>
      </c>
      <c r="C168" s="282" t="s">
        <v>502</v>
      </c>
      <c r="D168" s="279"/>
      <c r="E168" s="81">
        <f t="shared" ref="E168" si="20">B168*D168</f>
        <v>0</v>
      </c>
      <c r="F168" s="280">
        <v>2</v>
      </c>
      <c r="G168" s="281">
        <f t="shared" ref="G168" si="21">B168*F168</f>
        <v>210</v>
      </c>
      <c r="H168" s="284"/>
      <c r="I168" s="228"/>
    </row>
    <row r="169" spans="1:9" customFormat="1" x14ac:dyDescent="0.2">
      <c r="B169" s="277"/>
      <c r="C169" s="282"/>
      <c r="D169" s="279"/>
      <c r="E169" s="81">
        <f t="shared" si="18"/>
        <v>0</v>
      </c>
      <c r="F169" s="280"/>
      <c r="G169" s="281">
        <f t="shared" si="19"/>
        <v>0</v>
      </c>
      <c r="H169" s="284"/>
      <c r="I169" s="228"/>
    </row>
    <row r="170" spans="1:9" customFormat="1" x14ac:dyDescent="0.2">
      <c r="A170" t="s">
        <v>503</v>
      </c>
      <c r="B170" s="277">
        <v>1</v>
      </c>
      <c r="C170" s="282" t="s">
        <v>288</v>
      </c>
      <c r="D170" s="279">
        <v>2000</v>
      </c>
      <c r="E170" s="81">
        <f t="shared" si="18"/>
        <v>2000</v>
      </c>
      <c r="F170" s="280">
        <v>160</v>
      </c>
      <c r="G170" s="281">
        <f t="shared" si="19"/>
        <v>160</v>
      </c>
      <c r="H170" s="284"/>
      <c r="I170" s="228"/>
    </row>
    <row r="171" spans="1:9" customFormat="1" x14ac:dyDescent="0.2">
      <c r="B171" s="277"/>
      <c r="C171" s="282"/>
      <c r="D171" s="279"/>
      <c r="E171" s="81">
        <f t="shared" si="18"/>
        <v>0</v>
      </c>
      <c r="F171" s="280"/>
      <c r="G171" s="292">
        <f t="shared" si="19"/>
        <v>0</v>
      </c>
      <c r="H171" s="284"/>
      <c r="I171" s="228"/>
    </row>
    <row r="172" spans="1:9" s="298" customFormat="1" x14ac:dyDescent="0.2">
      <c r="A172" s="298" t="s">
        <v>423</v>
      </c>
      <c r="B172" s="327"/>
      <c r="C172" s="300"/>
      <c r="D172" s="304"/>
      <c r="E172" s="299">
        <f>B172*D172</f>
        <v>0</v>
      </c>
      <c r="F172" s="328"/>
      <c r="G172" s="305">
        <f>SUM(G1:G171)</f>
        <v>6010.83</v>
      </c>
      <c r="H172" s="305" t="s">
        <v>241</v>
      </c>
      <c r="I172" s="299"/>
    </row>
    <row r="173" spans="1:9" customFormat="1" x14ac:dyDescent="0.2">
      <c r="B173" s="277"/>
      <c r="C173" s="282"/>
      <c r="D173" s="279"/>
      <c r="E173" s="228"/>
      <c r="F173" s="280"/>
      <c r="G173" s="284"/>
      <c r="H173" s="284"/>
      <c r="I173" s="228"/>
    </row>
    <row r="174" spans="1:9" customFormat="1" ht="12.75" customHeight="1" x14ac:dyDescent="0.2">
      <c r="A174" s="308" t="s">
        <v>422</v>
      </c>
      <c r="B174" s="289">
        <v>0.1</v>
      </c>
      <c r="C174" s="310"/>
      <c r="D174" s="311"/>
      <c r="E174" s="309"/>
      <c r="F174" s="312"/>
      <c r="G174" s="319">
        <f>G172*B174</f>
        <v>601.08000000000004</v>
      </c>
      <c r="H174" s="308" t="s">
        <v>241</v>
      </c>
      <c r="I174" s="308"/>
    </row>
    <row r="175" spans="1:9" customFormat="1" ht="12.75" customHeight="1" x14ac:dyDescent="0.2">
      <c r="A175" s="308"/>
      <c r="B175" s="289"/>
      <c r="C175" s="310"/>
      <c r="D175" s="311"/>
      <c r="E175" s="309"/>
      <c r="F175" s="312"/>
      <c r="G175" s="326"/>
      <c r="H175" s="308"/>
      <c r="I175" s="308"/>
    </row>
    <row r="176" spans="1:9" customFormat="1" x14ac:dyDescent="0.2">
      <c r="A176" s="298" t="s">
        <v>265</v>
      </c>
      <c r="B176" s="277"/>
      <c r="C176" s="282"/>
      <c r="D176" s="279"/>
      <c r="E176" s="228"/>
      <c r="F176" s="280"/>
      <c r="G176" s="305">
        <f>SUM(G172:G175)</f>
        <v>6611.91</v>
      </c>
      <c r="H176" s="305" t="s">
        <v>241</v>
      </c>
      <c r="I176" s="228"/>
    </row>
    <row r="177" spans="1:10" customFormat="1" x14ac:dyDescent="0.2">
      <c r="B177" s="277"/>
      <c r="C177" s="282"/>
      <c r="D177" s="279"/>
      <c r="E177" s="81"/>
      <c r="F177" s="280"/>
      <c r="G177" s="281"/>
      <c r="H177" s="284"/>
      <c r="I177" s="228"/>
    </row>
    <row r="178" spans="1:10" x14ac:dyDescent="0.2">
      <c r="A178" s="40" t="s">
        <v>242</v>
      </c>
      <c r="B178" s="46"/>
      <c r="D178" s="48"/>
      <c r="E178" s="46"/>
      <c r="F178" s="48"/>
      <c r="G178" s="296">
        <f>'Labor Rates'!F56</f>
        <v>90.19</v>
      </c>
      <c r="H178" s="297" t="s">
        <v>254</v>
      </c>
      <c r="I178" s="46"/>
    </row>
    <row r="179" spans="1:10" customFormat="1" ht="12.75" customHeight="1" x14ac:dyDescent="0.2">
      <c r="A179" s="308"/>
      <c r="B179" s="309"/>
      <c r="C179" s="310"/>
      <c r="D179" s="311"/>
      <c r="E179" s="309"/>
      <c r="F179" s="312"/>
      <c r="G179" s="313"/>
      <c r="H179" s="314"/>
      <c r="I179" s="308"/>
      <c r="J179" s="286"/>
    </row>
    <row r="180" spans="1:10" s="229" customFormat="1" ht="12.75" customHeight="1" x14ac:dyDescent="0.2">
      <c r="A180" s="229" t="s">
        <v>1</v>
      </c>
      <c r="B180" s="315"/>
      <c r="C180" s="316"/>
      <c r="D180" s="317"/>
      <c r="E180" s="318">
        <f>SUM(E1:E179)</f>
        <v>1665949</v>
      </c>
      <c r="F180" s="318"/>
      <c r="G180" s="318">
        <f>G176*G178</f>
        <v>596328</v>
      </c>
      <c r="H180" s="318"/>
      <c r="I180" s="318">
        <f>SUM(E180:G180)</f>
        <v>2262277</v>
      </c>
    </row>
    <row r="181" spans="1:10" x14ac:dyDescent="0.2">
      <c r="B181" s="46"/>
      <c r="D181" s="48"/>
      <c r="E181" s="46"/>
      <c r="F181" s="48"/>
      <c r="G181" s="46"/>
      <c r="H181" s="48"/>
      <c r="I181" s="46"/>
    </row>
    <row r="182" spans="1:10" x14ac:dyDescent="0.2">
      <c r="A182" s="40" t="s">
        <v>424</v>
      </c>
      <c r="B182" s="46"/>
      <c r="D182" s="48"/>
      <c r="E182" s="46"/>
      <c r="F182" s="48"/>
      <c r="G182" s="46"/>
      <c r="H182" s="48"/>
      <c r="I182" s="46"/>
    </row>
    <row r="183" spans="1:10" x14ac:dyDescent="0.2">
      <c r="A183" s="40" t="s">
        <v>291</v>
      </c>
      <c r="B183" s="49">
        <v>0.2</v>
      </c>
      <c r="D183" s="48"/>
      <c r="E183" s="46">
        <f>E180*B183</f>
        <v>333190</v>
      </c>
      <c r="F183" s="48"/>
      <c r="G183" s="46">
        <f>G180*B183</f>
        <v>119266</v>
      </c>
      <c r="H183" s="48"/>
      <c r="I183" s="46">
        <f>SUM(E183:G183)</f>
        <v>452456</v>
      </c>
    </row>
    <row r="184" spans="1:10" x14ac:dyDescent="0.2">
      <c r="B184" s="46"/>
      <c r="D184" s="48"/>
      <c r="E184" s="46"/>
      <c r="F184" s="48"/>
      <c r="G184" s="46"/>
      <c r="H184" s="48"/>
      <c r="I184" s="46"/>
    </row>
    <row r="185" spans="1:10" x14ac:dyDescent="0.2">
      <c r="B185" s="46"/>
      <c r="D185" s="48"/>
      <c r="E185" s="46"/>
      <c r="F185" s="48"/>
      <c r="G185" s="46"/>
      <c r="H185" s="48"/>
      <c r="I185" s="46"/>
    </row>
    <row r="186" spans="1:10" x14ac:dyDescent="0.2">
      <c r="B186" s="46"/>
      <c r="D186" s="48"/>
      <c r="E186" s="46"/>
      <c r="F186" s="48"/>
      <c r="G186" s="46"/>
      <c r="H186" s="48"/>
      <c r="I186" s="46"/>
    </row>
    <row r="187" spans="1:10" x14ac:dyDescent="0.2">
      <c r="B187" s="46"/>
      <c r="D187" s="48"/>
      <c r="E187" s="46"/>
      <c r="F187" s="48"/>
      <c r="G187" s="46"/>
      <c r="H187" s="48"/>
      <c r="I187" s="46"/>
    </row>
    <row r="188" spans="1:10" x14ac:dyDescent="0.2">
      <c r="B188" s="46"/>
      <c r="D188" s="48"/>
      <c r="E188" s="46"/>
      <c r="F188" s="48"/>
      <c r="G188" s="46"/>
      <c r="H188" s="48"/>
      <c r="I188" s="46"/>
    </row>
    <row r="189" spans="1:10" x14ac:dyDescent="0.2">
      <c r="B189" s="46"/>
      <c r="D189" s="48"/>
      <c r="E189" s="46"/>
      <c r="F189" s="48"/>
      <c r="G189" s="46"/>
      <c r="H189" s="48"/>
      <c r="I189" s="46"/>
    </row>
    <row r="190" spans="1:10" x14ac:dyDescent="0.2">
      <c r="B190" s="46"/>
      <c r="D190" s="48"/>
      <c r="E190" s="46"/>
      <c r="F190" s="48"/>
      <c r="G190" s="46"/>
      <c r="H190" s="48"/>
      <c r="I190" s="46"/>
    </row>
    <row r="191" spans="1:10" x14ac:dyDescent="0.2">
      <c r="B191" s="46"/>
      <c r="D191" s="48"/>
      <c r="E191" s="46"/>
      <c r="F191" s="48"/>
      <c r="G191" s="46"/>
      <c r="H191" s="48"/>
      <c r="I191" s="46"/>
    </row>
    <row r="192" spans="1:10" ht="13.5" thickBot="1" x14ac:dyDescent="0.25">
      <c r="A192" s="23" t="s">
        <v>7</v>
      </c>
      <c r="B192" s="50">
        <v>68950</v>
      </c>
      <c r="C192" s="24" t="s">
        <v>143</v>
      </c>
      <c r="D192" s="51"/>
      <c r="E192" s="47">
        <f>SUM(E180:E191)</f>
        <v>1999139</v>
      </c>
      <c r="F192" s="51"/>
      <c r="G192" s="47">
        <f>SUM(G180:G191)</f>
        <v>715594</v>
      </c>
      <c r="H192" s="51"/>
      <c r="I192" s="47">
        <f>SUM(I180:I191)</f>
        <v>2714733</v>
      </c>
      <c r="J192" s="80"/>
    </row>
    <row r="193" ht="13.5" thickTop="1" x14ac:dyDescent="0.2"/>
  </sheetData>
  <phoneticPr fontId="0" type="noConversion"/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8D33C-08F7-468E-815E-9E28C0992FD4}">
  <sheetPr>
    <tabColor theme="3" tint="0.79998168889431442"/>
  </sheetPr>
  <dimension ref="A1:J37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38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82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x14ac:dyDescent="0.2">
      <c r="A7" s="1" t="s">
        <v>494</v>
      </c>
      <c r="B7" s="46"/>
      <c r="D7" s="48"/>
      <c r="E7" s="46">
        <f t="shared" ref="E7:E19" si="0">B7*D7</f>
        <v>0</v>
      </c>
      <c r="F7" s="48"/>
      <c r="G7" s="46">
        <f t="shared" ref="G7:G19" si="1">B7*F7</f>
        <v>0</v>
      </c>
      <c r="H7" s="48">
        <f t="shared" ref="H7:H15" si="2">D7+F7</f>
        <v>0</v>
      </c>
      <c r="I7" s="46">
        <f t="shared" ref="I7:I15" si="3">SUM(E7,G7)</f>
        <v>0</v>
      </c>
    </row>
    <row r="8" spans="1:10" x14ac:dyDescent="0.2">
      <c r="B8" s="46"/>
      <c r="D8" s="48"/>
      <c r="E8" s="46">
        <f t="shared" si="0"/>
        <v>0</v>
      </c>
      <c r="F8" s="48"/>
      <c r="G8" s="46">
        <f t="shared" si="1"/>
        <v>0</v>
      </c>
      <c r="H8" s="48">
        <f t="shared" si="2"/>
        <v>0</v>
      </c>
      <c r="I8" s="46">
        <f t="shared" si="3"/>
        <v>0</v>
      </c>
    </row>
    <row r="9" spans="1:10" customFormat="1" x14ac:dyDescent="0.2">
      <c r="A9" t="s">
        <v>496</v>
      </c>
      <c r="B9" s="277"/>
      <c r="C9" s="282"/>
      <c r="D9" s="279"/>
      <c r="E9" s="81">
        <f t="shared" si="0"/>
        <v>0</v>
      </c>
      <c r="F9" s="280"/>
      <c r="G9" s="281">
        <f t="shared" si="1"/>
        <v>0</v>
      </c>
      <c r="H9" s="284"/>
      <c r="I9" s="228"/>
    </row>
    <row r="10" spans="1:10" customFormat="1" x14ac:dyDescent="0.2">
      <c r="A10" t="s">
        <v>495</v>
      </c>
      <c r="B10" s="277">
        <v>1</v>
      </c>
      <c r="C10" s="282" t="s">
        <v>288</v>
      </c>
      <c r="D10" s="279">
        <v>40950</v>
      </c>
      <c r="E10" s="81">
        <f t="shared" si="0"/>
        <v>40950</v>
      </c>
      <c r="F10" s="280">
        <v>280</v>
      </c>
      <c r="G10" s="281">
        <f t="shared" si="1"/>
        <v>280</v>
      </c>
      <c r="H10" s="284"/>
      <c r="I10" s="228"/>
    </row>
    <row r="11" spans="1:10" customFormat="1" x14ac:dyDescent="0.2">
      <c r="B11" s="277"/>
      <c r="C11" s="282"/>
      <c r="D11" s="279"/>
      <c r="E11" s="81">
        <f t="shared" si="0"/>
        <v>0</v>
      </c>
      <c r="F11" s="280"/>
      <c r="G11" s="281">
        <f t="shared" si="1"/>
        <v>0</v>
      </c>
      <c r="H11" s="284"/>
      <c r="I11" s="228"/>
    </row>
    <row r="12" spans="1:10" customFormat="1" x14ac:dyDescent="0.2">
      <c r="A12" t="s">
        <v>500</v>
      </c>
      <c r="B12" s="277">
        <v>160</v>
      </c>
      <c r="C12" s="282" t="s">
        <v>277</v>
      </c>
      <c r="D12" s="279">
        <v>1175</v>
      </c>
      <c r="E12" s="81">
        <f t="shared" si="0"/>
        <v>188000</v>
      </c>
      <c r="F12" s="280">
        <v>11.85</v>
      </c>
      <c r="G12" s="281">
        <f t="shared" si="1"/>
        <v>1896</v>
      </c>
      <c r="H12" s="284"/>
      <c r="I12" s="228"/>
    </row>
    <row r="13" spans="1:10" x14ac:dyDescent="0.2">
      <c r="B13" s="46"/>
      <c r="D13" s="48"/>
      <c r="E13" s="46">
        <f t="shared" si="0"/>
        <v>0</v>
      </c>
      <c r="F13" s="48"/>
      <c r="G13" s="46">
        <f t="shared" si="1"/>
        <v>0</v>
      </c>
      <c r="H13" s="48">
        <f t="shared" si="2"/>
        <v>0</v>
      </c>
      <c r="I13" s="46">
        <f t="shared" si="3"/>
        <v>0</v>
      </c>
    </row>
    <row r="14" spans="1:10" x14ac:dyDescent="0.2">
      <c r="A14" s="1" t="s">
        <v>497</v>
      </c>
      <c r="B14" s="46"/>
      <c r="D14" s="48"/>
      <c r="E14" s="46">
        <f t="shared" si="0"/>
        <v>0</v>
      </c>
      <c r="F14" s="48"/>
      <c r="G14" s="46">
        <f t="shared" si="1"/>
        <v>0</v>
      </c>
      <c r="H14" s="48">
        <f t="shared" si="2"/>
        <v>0</v>
      </c>
      <c r="I14" s="46">
        <f t="shared" si="3"/>
        <v>0</v>
      </c>
    </row>
    <row r="15" spans="1:10" x14ac:dyDescent="0.2">
      <c r="B15" s="46"/>
      <c r="D15" s="48"/>
      <c r="E15" s="46">
        <f t="shared" si="0"/>
        <v>0</v>
      </c>
      <c r="F15" s="48"/>
      <c r="G15" s="46">
        <f t="shared" si="1"/>
        <v>0</v>
      </c>
      <c r="H15" s="48">
        <f t="shared" si="2"/>
        <v>0</v>
      </c>
      <c r="I15" s="46">
        <f t="shared" si="3"/>
        <v>0</v>
      </c>
    </row>
    <row r="16" spans="1:10" customFormat="1" x14ac:dyDescent="0.2">
      <c r="A16" t="s">
        <v>498</v>
      </c>
      <c r="B16" s="277">
        <v>20</v>
      </c>
      <c r="C16" s="282" t="s">
        <v>277</v>
      </c>
      <c r="D16" s="279">
        <v>112</v>
      </c>
      <c r="E16" s="81">
        <f t="shared" si="0"/>
        <v>2240</v>
      </c>
      <c r="F16" s="280">
        <v>2.65</v>
      </c>
      <c r="G16" s="281">
        <f t="shared" si="1"/>
        <v>53</v>
      </c>
      <c r="H16" s="284"/>
      <c r="I16" s="228"/>
    </row>
    <row r="17" spans="1:10" customFormat="1" x14ac:dyDescent="0.2">
      <c r="B17" s="277"/>
      <c r="C17" s="282"/>
      <c r="D17" s="279"/>
      <c r="E17" s="81">
        <f t="shared" si="0"/>
        <v>0</v>
      </c>
      <c r="F17" s="280"/>
      <c r="G17" s="281">
        <f t="shared" si="1"/>
        <v>0</v>
      </c>
      <c r="H17" s="284"/>
      <c r="I17" s="228"/>
    </row>
    <row r="18" spans="1:10" customFormat="1" x14ac:dyDescent="0.2">
      <c r="A18" t="s">
        <v>499</v>
      </c>
      <c r="B18" s="277">
        <v>2</v>
      </c>
      <c r="C18" s="282" t="s">
        <v>277</v>
      </c>
      <c r="D18" s="279">
        <v>138</v>
      </c>
      <c r="E18" s="81">
        <f t="shared" si="0"/>
        <v>276</v>
      </c>
      <c r="F18" s="280">
        <v>2.8</v>
      </c>
      <c r="G18" s="281">
        <f t="shared" si="1"/>
        <v>5.6</v>
      </c>
      <c r="H18" s="284"/>
      <c r="I18" s="228"/>
    </row>
    <row r="19" spans="1:10" customFormat="1" x14ac:dyDescent="0.2">
      <c r="B19" s="277"/>
      <c r="C19" s="282"/>
      <c r="D19" s="279"/>
      <c r="E19" s="81">
        <f t="shared" si="0"/>
        <v>0</v>
      </c>
      <c r="F19" s="280"/>
      <c r="G19" s="292">
        <f t="shared" si="1"/>
        <v>0</v>
      </c>
      <c r="H19" s="284"/>
      <c r="I19" s="228"/>
    </row>
    <row r="20" spans="1:10" s="298" customFormat="1" x14ac:dyDescent="0.2">
      <c r="A20" s="298" t="s">
        <v>423</v>
      </c>
      <c r="B20" s="327"/>
      <c r="C20" s="300"/>
      <c r="D20" s="304"/>
      <c r="E20" s="299">
        <f>B20*D20</f>
        <v>0</v>
      </c>
      <c r="F20" s="328"/>
      <c r="G20" s="305">
        <f>SUM(G1:G19)</f>
        <v>2234.6</v>
      </c>
      <c r="H20" s="305" t="s">
        <v>241</v>
      </c>
      <c r="I20" s="299"/>
    </row>
    <row r="21" spans="1:10" customFormat="1" x14ac:dyDescent="0.2">
      <c r="B21" s="277"/>
      <c r="C21" s="282"/>
      <c r="D21" s="279"/>
      <c r="E21" s="228"/>
      <c r="F21" s="280"/>
      <c r="G21" s="284"/>
      <c r="H21" s="284"/>
      <c r="I21" s="228"/>
    </row>
    <row r="22" spans="1:10" customFormat="1" ht="12.75" customHeight="1" x14ac:dyDescent="0.2">
      <c r="A22" s="308" t="s">
        <v>422</v>
      </c>
      <c r="B22" s="289">
        <v>0.1</v>
      </c>
      <c r="C22" s="310"/>
      <c r="D22" s="311"/>
      <c r="E22" s="309"/>
      <c r="F22" s="312"/>
      <c r="G22" s="319">
        <f>G20*B22</f>
        <v>223.46</v>
      </c>
      <c r="H22" s="308" t="s">
        <v>241</v>
      </c>
      <c r="I22" s="308"/>
    </row>
    <row r="23" spans="1:10" customFormat="1" ht="12.75" customHeight="1" x14ac:dyDescent="0.2">
      <c r="A23" s="308"/>
      <c r="B23" s="289"/>
      <c r="C23" s="310"/>
      <c r="D23" s="311"/>
      <c r="E23" s="309"/>
      <c r="F23" s="312"/>
      <c r="G23" s="326"/>
      <c r="H23" s="308"/>
      <c r="I23" s="308"/>
    </row>
    <row r="24" spans="1:10" customFormat="1" x14ac:dyDescent="0.2">
      <c r="A24" s="298" t="s">
        <v>265</v>
      </c>
      <c r="B24" s="277"/>
      <c r="C24" s="282"/>
      <c r="D24" s="279"/>
      <c r="E24" s="228"/>
      <c r="F24" s="280"/>
      <c r="G24" s="305">
        <f>SUM(G20:G23)</f>
        <v>2458.06</v>
      </c>
      <c r="H24" s="305" t="s">
        <v>241</v>
      </c>
      <c r="I24" s="228"/>
    </row>
    <row r="25" spans="1:10" customFormat="1" x14ac:dyDescent="0.2">
      <c r="B25" s="277"/>
      <c r="C25" s="282"/>
      <c r="D25" s="279"/>
      <c r="E25" s="81"/>
      <c r="F25" s="280"/>
      <c r="G25" s="281"/>
      <c r="H25" s="284"/>
      <c r="I25" s="228"/>
    </row>
    <row r="26" spans="1:10" x14ac:dyDescent="0.2">
      <c r="A26" s="40" t="s">
        <v>242</v>
      </c>
      <c r="B26" s="46"/>
      <c r="D26" s="48"/>
      <c r="E26" s="46"/>
      <c r="F26" s="48"/>
      <c r="G26" s="296">
        <f>'Labor Rates'!F56</f>
        <v>90.19</v>
      </c>
      <c r="H26" s="297" t="s">
        <v>254</v>
      </c>
      <c r="I26" s="46"/>
    </row>
    <row r="27" spans="1:10" customFormat="1" ht="12.75" customHeight="1" x14ac:dyDescent="0.2">
      <c r="A27" s="308"/>
      <c r="B27" s="309"/>
      <c r="C27" s="310"/>
      <c r="D27" s="311"/>
      <c r="E27" s="309"/>
      <c r="F27" s="312"/>
      <c r="G27" s="313"/>
      <c r="H27" s="314"/>
      <c r="I27" s="308"/>
      <c r="J27" s="286"/>
    </row>
    <row r="28" spans="1:10" s="229" customFormat="1" ht="12.75" customHeight="1" x14ac:dyDescent="0.2">
      <c r="A28" s="229" t="s">
        <v>1</v>
      </c>
      <c r="B28" s="315"/>
      <c r="C28" s="316"/>
      <c r="D28" s="317"/>
      <c r="E28" s="318">
        <f>SUM(E1:E27)</f>
        <v>231466</v>
      </c>
      <c r="F28" s="318"/>
      <c r="G28" s="318">
        <f>G24*G26</f>
        <v>221692</v>
      </c>
      <c r="H28" s="318"/>
      <c r="I28" s="318">
        <f>SUM(E28:G28)</f>
        <v>453158</v>
      </c>
    </row>
    <row r="29" spans="1:10" x14ac:dyDescent="0.2">
      <c r="B29" s="46"/>
      <c r="D29" s="48"/>
      <c r="E29" s="46"/>
      <c r="F29" s="48"/>
      <c r="G29" s="46"/>
      <c r="H29" s="48"/>
      <c r="I29" s="46"/>
    </row>
    <row r="30" spans="1:10" x14ac:dyDescent="0.2">
      <c r="A30" s="40" t="s">
        <v>424</v>
      </c>
      <c r="B30" s="46"/>
      <c r="D30" s="48"/>
      <c r="E30" s="46"/>
      <c r="F30" s="48"/>
      <c r="G30" s="46"/>
      <c r="H30" s="48"/>
      <c r="I30" s="46"/>
    </row>
    <row r="31" spans="1:10" x14ac:dyDescent="0.2">
      <c r="A31" s="40" t="s">
        <v>291</v>
      </c>
      <c r="B31" s="49">
        <v>0.2</v>
      </c>
      <c r="D31" s="48"/>
      <c r="E31" s="46">
        <f>E28*B31</f>
        <v>46293</v>
      </c>
      <c r="F31" s="48"/>
      <c r="G31" s="46">
        <f>G28*B31</f>
        <v>44338</v>
      </c>
      <c r="H31" s="48"/>
      <c r="I31" s="46">
        <f>SUM(E31:G31)</f>
        <v>90631</v>
      </c>
    </row>
    <row r="32" spans="1:10" x14ac:dyDescent="0.2">
      <c r="B32" s="49"/>
      <c r="D32" s="48"/>
      <c r="E32" s="46"/>
      <c r="F32" s="48"/>
      <c r="G32" s="46"/>
      <c r="H32" s="48"/>
      <c r="I32" s="46"/>
    </row>
    <row r="33" spans="1:10" x14ac:dyDescent="0.2">
      <c r="B33" s="49"/>
      <c r="D33" s="48"/>
      <c r="E33" s="46"/>
      <c r="F33" s="48"/>
      <c r="G33" s="46"/>
      <c r="H33" s="48"/>
      <c r="I33" s="46"/>
    </row>
    <row r="34" spans="1:10" x14ac:dyDescent="0.2">
      <c r="B34" s="49"/>
      <c r="D34" s="48"/>
      <c r="E34" s="46"/>
      <c r="F34" s="48"/>
      <c r="G34" s="46"/>
      <c r="H34" s="48"/>
      <c r="I34" s="46"/>
    </row>
    <row r="35" spans="1:10" x14ac:dyDescent="0.2">
      <c r="B35" s="46"/>
      <c r="D35" s="48"/>
      <c r="E35" s="46"/>
      <c r="F35" s="48"/>
      <c r="G35" s="46"/>
      <c r="H35" s="48"/>
      <c r="I35" s="46"/>
    </row>
    <row r="36" spans="1:10" ht="13.5" thickBot="1" x14ac:dyDescent="0.25">
      <c r="A36" s="23" t="s">
        <v>7</v>
      </c>
      <c r="B36" s="50">
        <v>160</v>
      </c>
      <c r="C36" s="24" t="s">
        <v>144</v>
      </c>
      <c r="D36" s="51"/>
      <c r="E36" s="47">
        <f>SUM(E28:E35)</f>
        <v>277759</v>
      </c>
      <c r="F36" s="51"/>
      <c r="G36" s="47">
        <f>SUM(G28:G35)</f>
        <v>266030</v>
      </c>
      <c r="H36" s="51"/>
      <c r="I36" s="47">
        <f>SUM(I28:I35)</f>
        <v>543789</v>
      </c>
      <c r="J36" s="80"/>
    </row>
    <row r="37" spans="1:10" ht="13.5" thickTop="1" x14ac:dyDescent="0.2"/>
  </sheetData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3" tint="0.79998168889431442"/>
  </sheetPr>
  <dimension ref="A1:J37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38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54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customFormat="1" x14ac:dyDescent="0.2">
      <c r="A7" t="s">
        <v>504</v>
      </c>
      <c r="B7" s="277">
        <v>1</v>
      </c>
      <c r="C7" s="282" t="s">
        <v>277</v>
      </c>
      <c r="D7" s="279">
        <v>6185</v>
      </c>
      <c r="E7" s="81">
        <f t="shared" ref="E7" si="0">B7*D7</f>
        <v>6185</v>
      </c>
      <c r="F7" s="280">
        <v>32</v>
      </c>
      <c r="G7" s="281">
        <f t="shared" ref="G7" si="1">B7*F7</f>
        <v>32</v>
      </c>
      <c r="H7" s="284"/>
      <c r="I7" s="228"/>
    </row>
    <row r="8" spans="1:10" x14ac:dyDescent="0.2">
      <c r="B8" s="46"/>
      <c r="D8" s="48"/>
      <c r="E8" s="46">
        <f t="shared" ref="E8:E14" si="2">B8*D8</f>
        <v>0</v>
      </c>
      <c r="F8" s="48"/>
      <c r="G8" s="46">
        <f t="shared" ref="G8:G14" si="3">B8*F8</f>
        <v>0</v>
      </c>
      <c r="H8" s="48">
        <f t="shared" ref="H8" si="4">D8+F8</f>
        <v>0</v>
      </c>
      <c r="I8" s="46">
        <f t="shared" ref="I8" si="5">SUM(E8,G8)</f>
        <v>0</v>
      </c>
    </row>
    <row r="9" spans="1:10" customFormat="1" x14ac:dyDescent="0.2">
      <c r="A9" t="s">
        <v>505</v>
      </c>
      <c r="B9" s="277">
        <v>1</v>
      </c>
      <c r="C9" s="282" t="s">
        <v>277</v>
      </c>
      <c r="D9" s="279">
        <v>710</v>
      </c>
      <c r="E9" s="81">
        <f>B9*D9</f>
        <v>710</v>
      </c>
      <c r="F9" s="280">
        <v>3.3</v>
      </c>
      <c r="G9" s="281">
        <f>B9*F9</f>
        <v>3.3</v>
      </c>
      <c r="H9" s="284"/>
      <c r="I9" s="228"/>
    </row>
    <row r="10" spans="1:10" customFormat="1" x14ac:dyDescent="0.2">
      <c r="B10" s="277"/>
      <c r="C10" s="282"/>
      <c r="D10" s="279"/>
      <c r="E10" s="81">
        <f>B10*D10</f>
        <v>0</v>
      </c>
      <c r="F10" s="280"/>
      <c r="G10" s="281">
        <f>B10*F10</f>
        <v>0</v>
      </c>
      <c r="H10" s="284"/>
      <c r="I10" s="228"/>
    </row>
    <row r="11" spans="1:10" customFormat="1" x14ac:dyDescent="0.2">
      <c r="A11" t="s">
        <v>506</v>
      </c>
      <c r="B11" s="277">
        <v>41400</v>
      </c>
      <c r="C11" s="282" t="s">
        <v>52</v>
      </c>
      <c r="D11" s="279">
        <v>2.4300000000000002</v>
      </c>
      <c r="E11" s="81">
        <f>B11*D11</f>
        <v>100602</v>
      </c>
      <c r="F11" s="280">
        <v>2.8000000000000001E-2</v>
      </c>
      <c r="G11" s="281">
        <f>B11*F11</f>
        <v>1159.2</v>
      </c>
      <c r="H11" s="284"/>
      <c r="I11" s="228"/>
    </row>
    <row r="12" spans="1:10" customFormat="1" x14ac:dyDescent="0.2">
      <c r="B12" s="277"/>
      <c r="C12" s="282"/>
      <c r="D12" s="279"/>
      <c r="E12" s="81"/>
      <c r="F12" s="280"/>
      <c r="G12" s="281"/>
      <c r="H12" s="284"/>
      <c r="I12" s="228"/>
    </row>
    <row r="13" spans="1:10" customFormat="1" x14ac:dyDescent="0.2">
      <c r="A13" t="s">
        <v>507</v>
      </c>
      <c r="B13" s="277">
        <v>1</v>
      </c>
      <c r="C13" s="282" t="s">
        <v>288</v>
      </c>
      <c r="D13" s="279">
        <v>5300</v>
      </c>
      <c r="E13" s="81">
        <f>B13*D13</f>
        <v>5300</v>
      </c>
      <c r="F13" s="280">
        <v>16</v>
      </c>
      <c r="G13" s="281">
        <f>B13*F13</f>
        <v>16</v>
      </c>
      <c r="H13" s="284"/>
      <c r="I13" s="228"/>
    </row>
    <row r="14" spans="1:10" customFormat="1" x14ac:dyDescent="0.2">
      <c r="B14" s="277"/>
      <c r="C14" s="282"/>
      <c r="D14" s="279"/>
      <c r="E14" s="81">
        <f t="shared" si="2"/>
        <v>0</v>
      </c>
      <c r="F14" s="280"/>
      <c r="G14" s="292">
        <f t="shared" si="3"/>
        <v>0</v>
      </c>
      <c r="H14" s="284"/>
      <c r="I14" s="228"/>
    </row>
    <row r="15" spans="1:10" s="298" customFormat="1" x14ac:dyDescent="0.2">
      <c r="A15" s="298" t="s">
        <v>423</v>
      </c>
      <c r="B15" s="327"/>
      <c r="C15" s="300"/>
      <c r="D15" s="304"/>
      <c r="E15" s="299">
        <f>B15*D15</f>
        <v>0</v>
      </c>
      <c r="F15" s="328"/>
      <c r="G15" s="305">
        <f>SUM(G1:G14)</f>
        <v>1210.5</v>
      </c>
      <c r="H15" s="305" t="s">
        <v>241</v>
      </c>
      <c r="I15" s="299"/>
    </row>
    <row r="16" spans="1:10" customFormat="1" x14ac:dyDescent="0.2">
      <c r="B16" s="277"/>
      <c r="C16" s="282"/>
      <c r="D16" s="279"/>
      <c r="E16" s="228"/>
      <c r="F16" s="280"/>
      <c r="G16" s="284"/>
      <c r="H16" s="284"/>
      <c r="I16" s="228"/>
    </row>
    <row r="17" spans="1:10" customFormat="1" ht="12.75" customHeight="1" x14ac:dyDescent="0.2">
      <c r="A17" s="308" t="s">
        <v>422</v>
      </c>
      <c r="B17" s="289">
        <v>0.1</v>
      </c>
      <c r="C17" s="310"/>
      <c r="D17" s="311"/>
      <c r="E17" s="309"/>
      <c r="F17" s="312"/>
      <c r="G17" s="319">
        <f>G15*B17</f>
        <v>121.05</v>
      </c>
      <c r="H17" s="308" t="s">
        <v>241</v>
      </c>
      <c r="I17" s="308"/>
    </row>
    <row r="18" spans="1:10" customFormat="1" ht="12.75" customHeight="1" x14ac:dyDescent="0.2">
      <c r="A18" s="308"/>
      <c r="B18" s="289"/>
      <c r="C18" s="310"/>
      <c r="D18" s="311"/>
      <c r="E18" s="309"/>
      <c r="F18" s="312"/>
      <c r="G18" s="326"/>
      <c r="H18" s="308"/>
      <c r="I18" s="308"/>
    </row>
    <row r="19" spans="1:10" customFormat="1" x14ac:dyDescent="0.2">
      <c r="A19" s="298" t="s">
        <v>265</v>
      </c>
      <c r="B19" s="277"/>
      <c r="C19" s="282"/>
      <c r="D19" s="279"/>
      <c r="E19" s="228"/>
      <c r="F19" s="280"/>
      <c r="G19" s="305">
        <f>SUM(G15:G18)</f>
        <v>1331.55</v>
      </c>
      <c r="H19" s="305" t="s">
        <v>241</v>
      </c>
      <c r="I19" s="228"/>
    </row>
    <row r="20" spans="1:10" customFormat="1" x14ac:dyDescent="0.2">
      <c r="B20" s="277"/>
      <c r="C20" s="282"/>
      <c r="D20" s="279"/>
      <c r="E20" s="81"/>
      <c r="F20" s="280"/>
      <c r="G20" s="281"/>
      <c r="H20" s="284"/>
      <c r="I20" s="228"/>
    </row>
    <row r="21" spans="1:10" x14ac:dyDescent="0.2">
      <c r="A21" s="40" t="s">
        <v>242</v>
      </c>
      <c r="B21" s="46"/>
      <c r="D21" s="48"/>
      <c r="E21" s="46"/>
      <c r="F21" s="48"/>
      <c r="G21" s="296">
        <f>'Labor Rates'!F56</f>
        <v>90.19</v>
      </c>
      <c r="H21" s="297" t="s">
        <v>254</v>
      </c>
      <c r="I21" s="46"/>
    </row>
    <row r="22" spans="1:10" customFormat="1" ht="12.75" customHeight="1" x14ac:dyDescent="0.2">
      <c r="A22" s="308"/>
      <c r="B22" s="309"/>
      <c r="C22" s="310"/>
      <c r="D22" s="311"/>
      <c r="E22" s="309"/>
      <c r="F22" s="312"/>
      <c r="G22" s="313"/>
      <c r="H22" s="314"/>
      <c r="I22" s="308"/>
      <c r="J22" s="286"/>
    </row>
    <row r="23" spans="1:10" s="229" customFormat="1" ht="12.75" customHeight="1" x14ac:dyDescent="0.2">
      <c r="A23" s="229" t="s">
        <v>1</v>
      </c>
      <c r="B23" s="315"/>
      <c r="C23" s="316"/>
      <c r="D23" s="317"/>
      <c r="E23" s="318">
        <f>SUM(E1:E22)</f>
        <v>112797</v>
      </c>
      <c r="F23" s="318"/>
      <c r="G23" s="318">
        <f>G19*G21</f>
        <v>120092</v>
      </c>
      <c r="H23" s="318"/>
      <c r="I23" s="318">
        <f>SUM(E23:G23)</f>
        <v>232889</v>
      </c>
    </row>
    <row r="24" spans="1:10" x14ac:dyDescent="0.2">
      <c r="B24" s="46"/>
      <c r="D24" s="48"/>
      <c r="E24" s="46"/>
      <c r="F24" s="48"/>
      <c r="G24" s="46"/>
      <c r="H24" s="48"/>
      <c r="I24" s="46"/>
    </row>
    <row r="25" spans="1:10" x14ac:dyDescent="0.2">
      <c r="A25" s="40" t="s">
        <v>424</v>
      </c>
      <c r="B25" s="46"/>
      <c r="D25" s="48"/>
      <c r="E25" s="46"/>
      <c r="F25" s="48"/>
      <c r="G25" s="46"/>
      <c r="H25" s="48"/>
      <c r="I25" s="46"/>
    </row>
    <row r="26" spans="1:10" x14ac:dyDescent="0.2">
      <c r="A26" s="40" t="s">
        <v>291</v>
      </c>
      <c r="B26" s="49">
        <v>0.2</v>
      </c>
      <c r="D26" s="48"/>
      <c r="E26" s="46">
        <f>E23*B26</f>
        <v>22559</v>
      </c>
      <c r="F26" s="48"/>
      <c r="G26" s="46">
        <f>G23*B26</f>
        <v>24018</v>
      </c>
      <c r="H26" s="48"/>
      <c r="I26" s="46">
        <f>SUM(E26:G26)</f>
        <v>46577</v>
      </c>
    </row>
    <row r="27" spans="1:10" x14ac:dyDescent="0.2">
      <c r="B27" s="49"/>
      <c r="D27" s="48"/>
      <c r="E27" s="46"/>
      <c r="F27" s="48"/>
      <c r="G27" s="46"/>
      <c r="H27" s="48"/>
      <c r="I27" s="46"/>
    </row>
    <row r="28" spans="1:10" x14ac:dyDescent="0.2">
      <c r="B28" s="49"/>
      <c r="D28" s="48"/>
      <c r="E28" s="46"/>
      <c r="F28" s="48"/>
      <c r="G28" s="46"/>
      <c r="H28" s="48"/>
      <c r="I28" s="46"/>
    </row>
    <row r="29" spans="1:10" x14ac:dyDescent="0.2">
      <c r="B29" s="49"/>
      <c r="D29" s="48"/>
      <c r="E29" s="46"/>
      <c r="F29" s="48"/>
      <c r="G29" s="46"/>
      <c r="H29" s="48"/>
      <c r="I29" s="46"/>
    </row>
    <row r="30" spans="1:10" x14ac:dyDescent="0.2">
      <c r="B30" s="49"/>
      <c r="D30" s="48"/>
      <c r="E30" s="46"/>
      <c r="F30" s="48"/>
      <c r="G30" s="46"/>
      <c r="H30" s="48"/>
      <c r="I30" s="46"/>
    </row>
    <row r="31" spans="1:10" x14ac:dyDescent="0.2">
      <c r="B31" s="49"/>
      <c r="D31" s="48"/>
      <c r="E31" s="46"/>
      <c r="F31" s="48"/>
      <c r="G31" s="46"/>
      <c r="H31" s="48"/>
      <c r="I31" s="46"/>
    </row>
    <row r="32" spans="1:10" x14ac:dyDescent="0.2">
      <c r="B32" s="49"/>
      <c r="D32" s="48"/>
      <c r="E32" s="46"/>
      <c r="F32" s="48"/>
      <c r="G32" s="46"/>
      <c r="H32" s="48"/>
      <c r="I32" s="46"/>
    </row>
    <row r="33" spans="1:10" x14ac:dyDescent="0.2">
      <c r="B33" s="49"/>
      <c r="D33" s="48"/>
      <c r="E33" s="46"/>
      <c r="F33" s="48"/>
      <c r="G33" s="46"/>
      <c r="H33" s="48"/>
      <c r="I33" s="46"/>
    </row>
    <row r="34" spans="1:10" x14ac:dyDescent="0.2">
      <c r="B34" s="49"/>
      <c r="D34" s="48"/>
      <c r="E34" s="46"/>
      <c r="F34" s="48"/>
      <c r="G34" s="46"/>
      <c r="H34" s="48"/>
      <c r="I34" s="46"/>
    </row>
    <row r="35" spans="1:10" x14ac:dyDescent="0.2">
      <c r="B35" s="46"/>
      <c r="D35" s="48"/>
      <c r="E35" s="46"/>
      <c r="F35" s="48"/>
      <c r="G35" s="46"/>
      <c r="H35" s="48"/>
      <c r="I35" s="46"/>
    </row>
    <row r="36" spans="1:10" ht="13.5" thickBot="1" x14ac:dyDescent="0.25">
      <c r="A36" s="23" t="s">
        <v>7</v>
      </c>
      <c r="B36" s="50">
        <v>41400</v>
      </c>
      <c r="C36" s="24" t="s">
        <v>145</v>
      </c>
      <c r="D36" s="51"/>
      <c r="E36" s="47">
        <f>SUM(E23:E35)</f>
        <v>135356</v>
      </c>
      <c r="F36" s="51"/>
      <c r="G36" s="47">
        <f>SUM(G23:G35)</f>
        <v>144110</v>
      </c>
      <c r="H36" s="51"/>
      <c r="I36" s="47">
        <f>SUM(I23:I35)</f>
        <v>279466</v>
      </c>
      <c r="J36" s="80"/>
    </row>
    <row r="37" spans="1:10" ht="13.5" thickTop="1" x14ac:dyDescent="0.2"/>
  </sheetData>
  <phoneticPr fontId="0" type="noConversion"/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3" tint="0.79998168889431442"/>
  </sheetPr>
  <dimension ref="A1:J37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38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53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x14ac:dyDescent="0.2">
      <c r="A7" s="1" t="s">
        <v>508</v>
      </c>
      <c r="B7" s="46"/>
      <c r="D7" s="48"/>
      <c r="E7" s="46">
        <f t="shared" ref="E7:E8" si="0">B7*D7</f>
        <v>0</v>
      </c>
      <c r="F7" s="48"/>
      <c r="G7" s="46">
        <f t="shared" ref="G7:G8" si="1">B7*F7</f>
        <v>0</v>
      </c>
      <c r="H7" s="48">
        <f t="shared" ref="H7:H8" si="2">D7+F7</f>
        <v>0</v>
      </c>
      <c r="I7" s="46">
        <f t="shared" ref="I7:I8" si="3">SUM(E7,G7)</f>
        <v>0</v>
      </c>
    </row>
    <row r="8" spans="1:10" x14ac:dyDescent="0.2">
      <c r="B8" s="46"/>
      <c r="D8" s="48"/>
      <c r="E8" s="46">
        <f t="shared" si="0"/>
        <v>0</v>
      </c>
      <c r="F8" s="48"/>
      <c r="G8" s="46">
        <f t="shared" si="1"/>
        <v>0</v>
      </c>
      <c r="H8" s="48">
        <f t="shared" si="2"/>
        <v>0</v>
      </c>
      <c r="I8" s="46">
        <f t="shared" si="3"/>
        <v>0</v>
      </c>
    </row>
    <row r="9" spans="1:10" customFormat="1" x14ac:dyDescent="0.2">
      <c r="A9" t="s">
        <v>511</v>
      </c>
      <c r="B9" s="277">
        <v>1</v>
      </c>
      <c r="C9" s="282" t="s">
        <v>277</v>
      </c>
      <c r="D9" s="279">
        <v>12826</v>
      </c>
      <c r="E9" s="81">
        <f>B9*D9</f>
        <v>12826</v>
      </c>
      <c r="F9" s="280">
        <v>4.0999999999999996</v>
      </c>
      <c r="G9" s="281">
        <f>B9*F9</f>
        <v>4.0999999999999996</v>
      </c>
      <c r="H9" s="284"/>
      <c r="I9" s="228"/>
    </row>
    <row r="10" spans="1:10" x14ac:dyDescent="0.2">
      <c r="B10" s="46"/>
      <c r="D10" s="48"/>
      <c r="E10" s="46"/>
      <c r="F10" s="48"/>
      <c r="G10" s="46"/>
      <c r="H10" s="48"/>
      <c r="I10" s="46"/>
    </row>
    <row r="11" spans="1:10" customFormat="1" x14ac:dyDescent="0.2">
      <c r="A11" t="s">
        <v>514</v>
      </c>
      <c r="B11" s="277"/>
      <c r="C11" s="282"/>
      <c r="D11" s="279"/>
      <c r="E11" s="81"/>
      <c r="F11" s="280"/>
      <c r="G11" s="281"/>
      <c r="H11" s="284"/>
      <c r="I11" s="228"/>
    </row>
    <row r="12" spans="1:10" customFormat="1" x14ac:dyDescent="0.2">
      <c r="A12" t="s">
        <v>509</v>
      </c>
      <c r="B12" s="277">
        <v>120</v>
      </c>
      <c r="C12" s="282" t="s">
        <v>236</v>
      </c>
      <c r="D12" s="279">
        <v>5.05</v>
      </c>
      <c r="E12" s="81">
        <f t="shared" ref="E12:E13" si="4">B12*D12</f>
        <v>606</v>
      </c>
      <c r="F12" s="280">
        <v>0.22800000000000001</v>
      </c>
      <c r="G12" s="281">
        <f t="shared" ref="G12:G13" si="5">B12*F12</f>
        <v>27.36</v>
      </c>
      <c r="H12" s="284"/>
      <c r="I12" s="228"/>
    </row>
    <row r="13" spans="1:10" customFormat="1" x14ac:dyDescent="0.2">
      <c r="B13" s="277"/>
      <c r="C13" s="282"/>
      <c r="D13" s="279"/>
      <c r="E13" s="81">
        <f t="shared" si="4"/>
        <v>0</v>
      </c>
      <c r="F13" s="280"/>
      <c r="G13" s="281">
        <f t="shared" si="5"/>
        <v>0</v>
      </c>
      <c r="H13" s="284"/>
      <c r="I13" s="228"/>
    </row>
    <row r="14" spans="1:10" x14ac:dyDescent="0.2">
      <c r="A14" t="s">
        <v>515</v>
      </c>
    </row>
    <row r="15" spans="1:10" customFormat="1" x14ac:dyDescent="0.2">
      <c r="A15" s="40" t="s">
        <v>516</v>
      </c>
      <c r="B15" s="277">
        <v>25</v>
      </c>
      <c r="C15" s="282" t="s">
        <v>236</v>
      </c>
      <c r="D15" s="279">
        <v>3.48</v>
      </c>
      <c r="E15" s="81">
        <f>B15*D15</f>
        <v>87</v>
      </c>
      <c r="F15" s="280">
        <v>0.20200000000000001</v>
      </c>
      <c r="G15" s="281">
        <f>B15*F15</f>
        <v>5.05</v>
      </c>
      <c r="H15" s="284"/>
      <c r="I15" s="228"/>
    </row>
    <row r="16" spans="1:10" customFormat="1" x14ac:dyDescent="0.2">
      <c r="A16" s="40"/>
      <c r="B16" s="277"/>
      <c r="C16" s="282"/>
      <c r="D16" s="279"/>
      <c r="E16" s="81"/>
      <c r="F16" s="280"/>
      <c r="G16" s="281"/>
      <c r="H16" s="284"/>
      <c r="I16" s="228"/>
    </row>
    <row r="17" spans="1:10" customFormat="1" x14ac:dyDescent="0.2">
      <c r="A17" t="s">
        <v>510</v>
      </c>
      <c r="B17" s="277">
        <v>5</v>
      </c>
      <c r="C17" s="282" t="s">
        <v>277</v>
      </c>
      <c r="D17" s="279">
        <v>233</v>
      </c>
      <c r="E17" s="81">
        <f>B17*D17</f>
        <v>1165</v>
      </c>
      <c r="F17" s="280">
        <v>2</v>
      </c>
      <c r="G17" s="281">
        <f>B17*F17</f>
        <v>10</v>
      </c>
      <c r="H17" s="284"/>
      <c r="I17" s="228"/>
    </row>
    <row r="18" spans="1:10" customFormat="1" x14ac:dyDescent="0.2">
      <c r="B18" s="277"/>
      <c r="C18" s="282"/>
      <c r="D18" s="279"/>
      <c r="E18" s="81"/>
      <c r="F18" s="280"/>
      <c r="G18" s="281"/>
      <c r="H18" s="284"/>
      <c r="I18" s="228"/>
    </row>
    <row r="19" spans="1:10" customFormat="1" x14ac:dyDescent="0.2">
      <c r="A19" t="s">
        <v>512</v>
      </c>
      <c r="B19" s="277">
        <v>1</v>
      </c>
      <c r="C19" s="282" t="s">
        <v>288</v>
      </c>
      <c r="D19" s="279">
        <v>471</v>
      </c>
      <c r="E19" s="81">
        <f>B19*D19</f>
        <v>471</v>
      </c>
      <c r="F19" s="280">
        <v>1.5</v>
      </c>
      <c r="G19" s="281">
        <f>B19*F19</f>
        <v>1.5</v>
      </c>
      <c r="H19" s="284"/>
      <c r="I19" s="228"/>
    </row>
    <row r="20" spans="1:10" customFormat="1" x14ac:dyDescent="0.2">
      <c r="B20" s="277"/>
      <c r="C20" s="282"/>
      <c r="D20" s="279"/>
      <c r="E20" s="81">
        <f>B20*D20</f>
        <v>0</v>
      </c>
      <c r="F20" s="280"/>
      <c r="G20" s="281">
        <f>B20*F20</f>
        <v>0</v>
      </c>
      <c r="H20" s="284"/>
      <c r="I20" s="228"/>
    </row>
    <row r="21" spans="1:10" customFormat="1" x14ac:dyDescent="0.2">
      <c r="A21" t="s">
        <v>513</v>
      </c>
      <c r="B21" s="277">
        <v>1</v>
      </c>
      <c r="C21" s="282" t="s">
        <v>288</v>
      </c>
      <c r="D21" s="279">
        <v>1950</v>
      </c>
      <c r="E21" s="81">
        <f>B21*D21</f>
        <v>1950</v>
      </c>
      <c r="F21" s="280">
        <v>8</v>
      </c>
      <c r="G21" s="331">
        <f>B21*F21</f>
        <v>8</v>
      </c>
      <c r="H21" s="284"/>
      <c r="I21" s="228"/>
    </row>
    <row r="22" spans="1:10" customFormat="1" x14ac:dyDescent="0.2">
      <c r="B22" s="277"/>
      <c r="C22" s="282"/>
      <c r="D22" s="279"/>
      <c r="E22" s="81">
        <f t="shared" ref="E22" si="6">B22*D22</f>
        <v>0</v>
      </c>
      <c r="F22" s="280"/>
      <c r="G22" s="292">
        <f t="shared" ref="G22" si="7">B22*F22</f>
        <v>0</v>
      </c>
      <c r="H22" s="284"/>
      <c r="I22" s="228"/>
    </row>
    <row r="23" spans="1:10" s="298" customFormat="1" x14ac:dyDescent="0.2">
      <c r="A23" s="298" t="s">
        <v>423</v>
      </c>
      <c r="B23" s="327"/>
      <c r="C23" s="300"/>
      <c r="D23" s="304"/>
      <c r="E23" s="299">
        <f>B23*D23</f>
        <v>0</v>
      </c>
      <c r="F23" s="328"/>
      <c r="G23" s="305">
        <f>SUM(G1:G22)</f>
        <v>56.01</v>
      </c>
      <c r="H23" s="305" t="s">
        <v>241</v>
      </c>
      <c r="I23" s="299"/>
    </row>
    <row r="24" spans="1:10" customFormat="1" x14ac:dyDescent="0.2">
      <c r="B24" s="277"/>
      <c r="C24" s="282"/>
      <c r="D24" s="279"/>
      <c r="E24" s="228"/>
      <c r="F24" s="280"/>
      <c r="G24" s="284"/>
      <c r="H24" s="284"/>
      <c r="I24" s="228"/>
    </row>
    <row r="25" spans="1:10" customFormat="1" ht="12.75" customHeight="1" x14ac:dyDescent="0.2">
      <c r="A25" s="308" t="s">
        <v>422</v>
      </c>
      <c r="B25" s="289">
        <v>0.1</v>
      </c>
      <c r="C25" s="310"/>
      <c r="D25" s="311"/>
      <c r="E25" s="309"/>
      <c r="F25" s="312"/>
      <c r="G25" s="319">
        <f>G23*B25</f>
        <v>5.6</v>
      </c>
      <c r="H25" s="308" t="s">
        <v>241</v>
      </c>
      <c r="I25" s="308"/>
    </row>
    <row r="26" spans="1:10" customFormat="1" ht="12.75" customHeight="1" x14ac:dyDescent="0.2">
      <c r="A26" s="308"/>
      <c r="B26" s="289"/>
      <c r="C26" s="310"/>
      <c r="D26" s="311"/>
      <c r="E26" s="309"/>
      <c r="F26" s="312"/>
      <c r="G26" s="326"/>
      <c r="H26" s="308"/>
      <c r="I26" s="308"/>
    </row>
    <row r="27" spans="1:10" customFormat="1" x14ac:dyDescent="0.2">
      <c r="A27" s="298" t="s">
        <v>265</v>
      </c>
      <c r="B27" s="277"/>
      <c r="C27" s="282"/>
      <c r="D27" s="279"/>
      <c r="E27" s="228"/>
      <c r="F27" s="280"/>
      <c r="G27" s="305">
        <f>SUM(G23:G26)</f>
        <v>61.61</v>
      </c>
      <c r="H27" s="305" t="s">
        <v>241</v>
      </c>
      <c r="I27" s="228"/>
    </row>
    <row r="28" spans="1:10" customFormat="1" x14ac:dyDescent="0.2">
      <c r="B28" s="277"/>
      <c r="C28" s="282"/>
      <c r="D28" s="279"/>
      <c r="E28" s="81"/>
      <c r="F28" s="280"/>
      <c r="G28" s="281"/>
      <c r="H28" s="284"/>
      <c r="I28" s="228"/>
    </row>
    <row r="29" spans="1:10" x14ac:dyDescent="0.2">
      <c r="A29" s="40" t="s">
        <v>242</v>
      </c>
      <c r="B29" s="46"/>
      <c r="D29" s="48"/>
      <c r="E29" s="46"/>
      <c r="F29" s="48"/>
      <c r="G29" s="296">
        <f>'Labor Rates'!F56</f>
        <v>90.19</v>
      </c>
      <c r="H29" s="297" t="s">
        <v>254</v>
      </c>
      <c r="I29" s="46"/>
    </row>
    <row r="30" spans="1:10" customFormat="1" ht="12.75" customHeight="1" x14ac:dyDescent="0.2">
      <c r="A30" s="308"/>
      <c r="B30" s="309"/>
      <c r="C30" s="310"/>
      <c r="D30" s="311"/>
      <c r="E30" s="309"/>
      <c r="F30" s="312"/>
      <c r="G30" s="313"/>
      <c r="H30" s="314"/>
      <c r="I30" s="308"/>
      <c r="J30" s="286"/>
    </row>
    <row r="31" spans="1:10" s="229" customFormat="1" ht="12.75" customHeight="1" x14ac:dyDescent="0.2">
      <c r="A31" s="229" t="s">
        <v>1</v>
      </c>
      <c r="B31" s="315"/>
      <c r="C31" s="316"/>
      <c r="D31" s="317"/>
      <c r="E31" s="318">
        <f>SUM(E1:E30)</f>
        <v>17105</v>
      </c>
      <c r="F31" s="318"/>
      <c r="G31" s="318">
        <f>G27*G29</f>
        <v>5557</v>
      </c>
      <c r="H31" s="318"/>
      <c r="I31" s="318">
        <f>SUM(E31:G31)</f>
        <v>22662</v>
      </c>
    </row>
    <row r="32" spans="1:10" x14ac:dyDescent="0.2">
      <c r="B32" s="46"/>
      <c r="D32" s="48"/>
      <c r="E32" s="46"/>
      <c r="F32" s="48"/>
      <c r="G32" s="46"/>
      <c r="H32" s="48"/>
      <c r="I32" s="46"/>
    </row>
    <row r="33" spans="1:10" x14ac:dyDescent="0.2">
      <c r="A33" s="40" t="s">
        <v>424</v>
      </c>
      <c r="B33" s="46"/>
      <c r="D33" s="48"/>
      <c r="E33" s="46"/>
      <c r="F33" s="48"/>
      <c r="G33" s="46"/>
      <c r="H33" s="48"/>
      <c r="I33" s="46"/>
    </row>
    <row r="34" spans="1:10" x14ac:dyDescent="0.2">
      <c r="A34" s="40" t="s">
        <v>291</v>
      </c>
      <c r="B34" s="49">
        <v>0.2</v>
      </c>
      <c r="D34" s="48"/>
      <c r="E34" s="46">
        <f>E31*B34</f>
        <v>3421</v>
      </c>
      <c r="F34" s="48"/>
      <c r="G34" s="46">
        <f>G31*B34</f>
        <v>1111</v>
      </c>
      <c r="H34" s="48"/>
      <c r="I34" s="46">
        <f>SUM(E34:G34)</f>
        <v>4532</v>
      </c>
    </row>
    <row r="35" spans="1:10" x14ac:dyDescent="0.2">
      <c r="B35" s="46"/>
      <c r="D35" s="48"/>
      <c r="E35" s="46"/>
      <c r="F35" s="48"/>
      <c r="G35" s="46"/>
      <c r="H35" s="48"/>
      <c r="I35" s="46"/>
    </row>
    <row r="36" spans="1:10" ht="13.5" thickBot="1" x14ac:dyDescent="0.25">
      <c r="A36" s="23" t="s">
        <v>7</v>
      </c>
      <c r="B36" s="50">
        <v>4</v>
      </c>
      <c r="C36" s="24" t="s">
        <v>146</v>
      </c>
      <c r="D36" s="51"/>
      <c r="E36" s="47">
        <f>SUM(E31:E35)</f>
        <v>20526</v>
      </c>
      <c r="F36" s="51"/>
      <c r="G36" s="47">
        <f>SUM(G31:G35)</f>
        <v>6668</v>
      </c>
      <c r="H36" s="51"/>
      <c r="I36" s="47">
        <f>SUM(I31:I35)</f>
        <v>27194</v>
      </c>
      <c r="J36" s="80"/>
    </row>
    <row r="37" spans="1:10" ht="13.5" thickTop="1" x14ac:dyDescent="0.2"/>
  </sheetData>
  <phoneticPr fontId="0" type="noConversion"/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3" tint="0.79998168889431442"/>
  </sheetPr>
  <dimension ref="A1:J68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39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83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x14ac:dyDescent="0.2">
      <c r="A7" s="1" t="s">
        <v>908</v>
      </c>
      <c r="B7" s="46"/>
      <c r="D7" s="48"/>
      <c r="E7" s="46"/>
      <c r="F7" s="48"/>
      <c r="G7" s="46"/>
      <c r="H7" s="48"/>
      <c r="I7" s="46"/>
    </row>
    <row r="8" spans="1:10" x14ac:dyDescent="0.2">
      <c r="B8" s="46"/>
      <c r="D8" s="48"/>
      <c r="E8" s="46"/>
      <c r="F8" s="48"/>
      <c r="G8" s="46"/>
      <c r="H8" s="48"/>
      <c r="I8" s="46"/>
    </row>
    <row r="9" spans="1:10" customFormat="1" x14ac:dyDescent="0.2">
      <c r="A9" s="308" t="s">
        <v>517</v>
      </c>
      <c r="B9" s="320">
        <v>1</v>
      </c>
      <c r="C9" s="332" t="s">
        <v>277</v>
      </c>
      <c r="D9" s="333">
        <v>15619</v>
      </c>
      <c r="E9" s="320">
        <f t="shared" ref="E9:E49" si="0">B9*D9</f>
        <v>15619</v>
      </c>
      <c r="F9" s="334">
        <v>29</v>
      </c>
      <c r="G9" s="333">
        <f t="shared" ref="G9:G49" si="1">B9*F9</f>
        <v>29</v>
      </c>
      <c r="H9" s="308"/>
      <c r="I9" s="308"/>
    </row>
    <row r="10" spans="1:10" customFormat="1" x14ac:dyDescent="0.2">
      <c r="A10" s="308"/>
      <c r="B10" s="320"/>
      <c r="C10" s="332"/>
      <c r="D10" s="333"/>
      <c r="E10" s="320">
        <f t="shared" si="0"/>
        <v>0</v>
      </c>
      <c r="F10" s="334"/>
      <c r="G10" s="333">
        <f t="shared" si="1"/>
        <v>0</v>
      </c>
      <c r="H10" s="308"/>
      <c r="I10" s="308"/>
    </row>
    <row r="11" spans="1:10" customFormat="1" x14ac:dyDescent="0.2">
      <c r="A11" s="308" t="s">
        <v>526</v>
      </c>
      <c r="B11" s="320"/>
      <c r="C11" s="332"/>
      <c r="D11" s="333"/>
      <c r="E11" s="320">
        <f t="shared" si="0"/>
        <v>0</v>
      </c>
      <c r="F11" s="334"/>
      <c r="G11" s="333">
        <f t="shared" si="1"/>
        <v>0</v>
      </c>
      <c r="H11" s="308"/>
      <c r="I11" s="308"/>
    </row>
    <row r="12" spans="1:10" customFormat="1" x14ac:dyDescent="0.2">
      <c r="A12" s="308" t="s">
        <v>525</v>
      </c>
      <c r="B12" s="320">
        <v>1</v>
      </c>
      <c r="C12" s="332" t="s">
        <v>277</v>
      </c>
      <c r="D12" s="333">
        <v>19212</v>
      </c>
      <c r="E12" s="320">
        <f t="shared" si="0"/>
        <v>19212</v>
      </c>
      <c r="F12" s="334">
        <v>32</v>
      </c>
      <c r="G12" s="333">
        <f t="shared" si="1"/>
        <v>32</v>
      </c>
      <c r="H12" s="308"/>
      <c r="I12" s="308"/>
    </row>
    <row r="13" spans="1:10" customFormat="1" x14ac:dyDescent="0.2">
      <c r="A13" s="308"/>
      <c r="B13" s="320"/>
      <c r="C13" s="332"/>
      <c r="D13" s="333"/>
      <c r="E13" s="320">
        <f t="shared" si="0"/>
        <v>0</v>
      </c>
      <c r="F13" s="334"/>
      <c r="G13" s="333">
        <f t="shared" si="1"/>
        <v>0</v>
      </c>
      <c r="H13" s="308"/>
      <c r="I13" s="308"/>
    </row>
    <row r="14" spans="1:10" customFormat="1" x14ac:dyDescent="0.2">
      <c r="A14" s="288" t="s">
        <v>909</v>
      </c>
      <c r="B14" s="320"/>
      <c r="C14" s="332"/>
      <c r="D14" s="333"/>
      <c r="E14" s="320"/>
      <c r="F14" s="334"/>
      <c r="G14" s="333"/>
      <c r="H14" s="308"/>
      <c r="I14" s="308"/>
    </row>
    <row r="15" spans="1:10" customFormat="1" x14ac:dyDescent="0.2">
      <c r="A15" s="308"/>
      <c r="B15" s="320"/>
      <c r="C15" s="332"/>
      <c r="D15" s="333"/>
      <c r="E15" s="320"/>
      <c r="F15" s="334"/>
      <c r="G15" s="333"/>
      <c r="H15" s="308"/>
      <c r="I15" s="308"/>
    </row>
    <row r="16" spans="1:10" customFormat="1" x14ac:dyDescent="0.2">
      <c r="A16" s="308" t="s">
        <v>965</v>
      </c>
      <c r="B16" s="320"/>
      <c r="C16" s="332"/>
      <c r="D16" s="333"/>
      <c r="E16" s="320">
        <f t="shared" si="0"/>
        <v>0</v>
      </c>
      <c r="F16" s="312"/>
      <c r="G16" s="333">
        <f t="shared" si="1"/>
        <v>0</v>
      </c>
      <c r="H16" s="308"/>
      <c r="I16" s="308"/>
    </row>
    <row r="17" spans="1:9" customFormat="1" x14ac:dyDescent="0.2">
      <c r="A17" s="308" t="s">
        <v>527</v>
      </c>
      <c r="B17" s="320">
        <v>2</v>
      </c>
      <c r="C17" s="332" t="s">
        <v>277</v>
      </c>
      <c r="D17" s="333">
        <v>3392</v>
      </c>
      <c r="E17" s="320">
        <f t="shared" si="0"/>
        <v>6784</v>
      </c>
      <c r="F17" s="334">
        <v>24</v>
      </c>
      <c r="G17" s="333">
        <f t="shared" si="1"/>
        <v>48</v>
      </c>
      <c r="H17" s="308"/>
      <c r="I17" s="308"/>
    </row>
    <row r="18" spans="1:9" customFormat="1" x14ac:dyDescent="0.2">
      <c r="A18" s="308"/>
      <c r="B18" s="320"/>
      <c r="C18" s="332"/>
      <c r="D18" s="333"/>
      <c r="E18" s="320">
        <f t="shared" si="0"/>
        <v>0</v>
      </c>
      <c r="F18" s="334"/>
      <c r="G18" s="333">
        <f t="shared" si="1"/>
        <v>0</v>
      </c>
      <c r="H18" s="308"/>
      <c r="I18" s="308"/>
    </row>
    <row r="19" spans="1:9" customFormat="1" x14ac:dyDescent="0.2">
      <c r="A19" s="308" t="s">
        <v>966</v>
      </c>
      <c r="B19" s="320"/>
      <c r="C19" s="332"/>
      <c r="D19" s="333"/>
      <c r="E19" s="320">
        <f t="shared" si="0"/>
        <v>0</v>
      </c>
      <c r="F19" s="334"/>
      <c r="G19" s="333">
        <f t="shared" si="1"/>
        <v>0</v>
      </c>
      <c r="H19" s="308"/>
      <c r="I19" s="308"/>
    </row>
    <row r="20" spans="1:9" customFormat="1" x14ac:dyDescent="0.2">
      <c r="A20" s="40" t="s">
        <v>528</v>
      </c>
      <c r="B20" s="320">
        <v>4</v>
      </c>
      <c r="C20" s="332" t="s">
        <v>277</v>
      </c>
      <c r="D20" s="333">
        <v>2280</v>
      </c>
      <c r="E20" s="320">
        <f t="shared" si="0"/>
        <v>9120</v>
      </c>
      <c r="F20" s="334">
        <v>16</v>
      </c>
      <c r="G20" s="333">
        <f t="shared" si="1"/>
        <v>64</v>
      </c>
      <c r="H20" s="308"/>
      <c r="I20" s="308"/>
    </row>
    <row r="21" spans="1:9" customFormat="1" x14ac:dyDescent="0.2">
      <c r="A21" s="40"/>
      <c r="B21" s="320"/>
      <c r="C21" s="332"/>
      <c r="D21" s="333"/>
      <c r="E21" s="320"/>
      <c r="F21" s="334"/>
      <c r="G21" s="333"/>
      <c r="H21" s="308"/>
      <c r="I21" s="308"/>
    </row>
    <row r="22" spans="1:9" customFormat="1" x14ac:dyDescent="0.2">
      <c r="A22" s="1" t="s">
        <v>910</v>
      </c>
      <c r="B22" s="320"/>
      <c r="C22" s="332"/>
      <c r="D22" s="333"/>
      <c r="E22" s="320"/>
      <c r="F22" s="334"/>
      <c r="G22" s="333"/>
      <c r="H22" s="308"/>
      <c r="I22" s="308"/>
    </row>
    <row r="23" spans="1:9" customFormat="1" x14ac:dyDescent="0.2">
      <c r="A23" s="308"/>
      <c r="B23" s="320"/>
      <c r="C23" s="332"/>
      <c r="D23" s="333"/>
      <c r="E23" s="320">
        <f t="shared" si="0"/>
        <v>0</v>
      </c>
      <c r="F23" s="334"/>
      <c r="G23" s="333">
        <f t="shared" si="1"/>
        <v>0</v>
      </c>
      <c r="H23" s="308"/>
      <c r="I23" s="308"/>
    </row>
    <row r="24" spans="1:9" customFormat="1" x14ac:dyDescent="0.2">
      <c r="A24" t="s">
        <v>518</v>
      </c>
      <c r="B24" s="320">
        <v>20</v>
      </c>
      <c r="C24" s="332" t="s">
        <v>236</v>
      </c>
      <c r="D24" s="333">
        <v>41.78</v>
      </c>
      <c r="E24" s="320">
        <f t="shared" si="0"/>
        <v>836</v>
      </c>
      <c r="F24" s="334">
        <v>0.36399999999999999</v>
      </c>
      <c r="G24" s="333">
        <f t="shared" si="1"/>
        <v>7.28</v>
      </c>
      <c r="H24" s="308"/>
      <c r="I24" s="308"/>
    </row>
    <row r="25" spans="1:9" customFormat="1" x14ac:dyDescent="0.2">
      <c r="A25" s="308"/>
      <c r="B25" s="320"/>
      <c r="C25" s="332"/>
      <c r="D25" s="333"/>
      <c r="E25" s="320">
        <f t="shared" si="0"/>
        <v>0</v>
      </c>
      <c r="F25" s="334"/>
      <c r="G25" s="333">
        <f t="shared" si="1"/>
        <v>0</v>
      </c>
      <c r="H25" s="308"/>
      <c r="I25" s="308"/>
    </row>
    <row r="26" spans="1:9" customFormat="1" x14ac:dyDescent="0.2">
      <c r="A26" s="308" t="s">
        <v>519</v>
      </c>
      <c r="B26" s="320">
        <v>2</v>
      </c>
      <c r="C26" s="332" t="s">
        <v>277</v>
      </c>
      <c r="D26" s="333">
        <v>136</v>
      </c>
      <c r="E26" s="320">
        <f t="shared" si="0"/>
        <v>272</v>
      </c>
      <c r="F26" s="334">
        <v>1.905</v>
      </c>
      <c r="G26" s="333">
        <f t="shared" si="1"/>
        <v>3.81</v>
      </c>
      <c r="H26" s="308"/>
      <c r="I26" s="308"/>
    </row>
    <row r="27" spans="1:9" customFormat="1" x14ac:dyDescent="0.2">
      <c r="A27" s="308"/>
      <c r="B27" s="320"/>
      <c r="C27" s="332"/>
      <c r="D27" s="333"/>
      <c r="E27" s="320">
        <f t="shared" si="0"/>
        <v>0</v>
      </c>
      <c r="F27" s="334"/>
      <c r="G27" s="333">
        <f t="shared" si="1"/>
        <v>0</v>
      </c>
      <c r="H27" s="308"/>
      <c r="I27" s="308"/>
    </row>
    <row r="28" spans="1:9" customFormat="1" x14ac:dyDescent="0.2">
      <c r="A28" s="308" t="s">
        <v>967</v>
      </c>
      <c r="B28" s="320">
        <v>50</v>
      </c>
      <c r="C28" s="332" t="s">
        <v>236</v>
      </c>
      <c r="D28" s="333">
        <v>14.49</v>
      </c>
      <c r="E28" s="320">
        <f t="shared" si="0"/>
        <v>725</v>
      </c>
      <c r="F28" s="334">
        <v>0.16</v>
      </c>
      <c r="G28" s="333">
        <f t="shared" si="1"/>
        <v>8</v>
      </c>
      <c r="H28" s="308"/>
      <c r="I28" s="308"/>
    </row>
    <row r="29" spans="1:9" customFormat="1" x14ac:dyDescent="0.2">
      <c r="A29" s="308"/>
      <c r="B29" s="320"/>
      <c r="C29" s="332"/>
      <c r="D29" s="333"/>
      <c r="E29" s="320">
        <f t="shared" si="0"/>
        <v>0</v>
      </c>
      <c r="F29" s="334"/>
      <c r="G29" s="333">
        <f t="shared" si="1"/>
        <v>0</v>
      </c>
      <c r="H29" s="308"/>
      <c r="I29" s="308"/>
    </row>
    <row r="30" spans="1:9" customFormat="1" x14ac:dyDescent="0.2">
      <c r="A30" s="308" t="s">
        <v>968</v>
      </c>
      <c r="B30" s="320">
        <v>220</v>
      </c>
      <c r="C30" s="332" t="s">
        <v>236</v>
      </c>
      <c r="D30" s="333">
        <v>11.58</v>
      </c>
      <c r="E30" s="320">
        <f t="shared" si="0"/>
        <v>2548</v>
      </c>
      <c r="F30" s="334">
        <v>0.13300000000000001</v>
      </c>
      <c r="G30" s="333">
        <f t="shared" si="1"/>
        <v>29.26</v>
      </c>
      <c r="H30" s="308"/>
      <c r="I30" s="308"/>
    </row>
    <row r="31" spans="1:9" customFormat="1" x14ac:dyDescent="0.2">
      <c r="A31" s="308"/>
      <c r="B31" s="320"/>
      <c r="C31" s="332"/>
      <c r="D31" s="333"/>
      <c r="E31" s="320">
        <f t="shared" si="0"/>
        <v>0</v>
      </c>
      <c r="F31" s="334"/>
      <c r="G31" s="333">
        <f t="shared" si="1"/>
        <v>0</v>
      </c>
      <c r="H31" s="308"/>
      <c r="I31" s="308"/>
    </row>
    <row r="32" spans="1:9" customFormat="1" x14ac:dyDescent="0.2">
      <c r="A32" s="308" t="s">
        <v>969</v>
      </c>
      <c r="B32" s="320">
        <v>250</v>
      </c>
      <c r="C32" s="332" t="s">
        <v>236</v>
      </c>
      <c r="D32" s="333">
        <v>9.2200000000000006</v>
      </c>
      <c r="E32" s="320">
        <f t="shared" si="0"/>
        <v>2305</v>
      </c>
      <c r="F32" s="334">
        <v>0.123</v>
      </c>
      <c r="G32" s="333">
        <f t="shared" si="1"/>
        <v>30.75</v>
      </c>
      <c r="H32" s="308"/>
      <c r="I32" s="308"/>
    </row>
    <row r="33" spans="1:9" customFormat="1" x14ac:dyDescent="0.2">
      <c r="A33" s="308"/>
      <c r="B33" s="320"/>
      <c r="C33" s="332"/>
      <c r="D33" s="333"/>
      <c r="E33" s="320">
        <f t="shared" si="0"/>
        <v>0</v>
      </c>
      <c r="F33" s="334"/>
      <c r="G33" s="333">
        <f t="shared" si="1"/>
        <v>0</v>
      </c>
      <c r="H33" s="308"/>
      <c r="I33" s="308"/>
    </row>
    <row r="34" spans="1:9" customFormat="1" x14ac:dyDescent="0.2">
      <c r="A34" s="308" t="s">
        <v>970</v>
      </c>
      <c r="B34" s="320">
        <v>120</v>
      </c>
      <c r="C34" s="332" t="s">
        <v>236</v>
      </c>
      <c r="D34" s="333">
        <v>6.64</v>
      </c>
      <c r="E34" s="320">
        <f t="shared" si="0"/>
        <v>797</v>
      </c>
      <c r="F34" s="334">
        <v>0.114</v>
      </c>
      <c r="G34" s="333">
        <f t="shared" si="1"/>
        <v>13.68</v>
      </c>
      <c r="H34" s="308"/>
      <c r="I34" s="308"/>
    </row>
    <row r="35" spans="1:9" customFormat="1" x14ac:dyDescent="0.2">
      <c r="A35" s="308"/>
      <c r="B35" s="320"/>
      <c r="C35" s="332"/>
      <c r="D35" s="333"/>
      <c r="E35" s="320">
        <f t="shared" si="0"/>
        <v>0</v>
      </c>
      <c r="F35" s="312"/>
      <c r="G35" s="333">
        <f t="shared" si="1"/>
        <v>0</v>
      </c>
      <c r="H35" s="308"/>
      <c r="I35" s="308"/>
    </row>
    <row r="36" spans="1:9" customFormat="1" x14ac:dyDescent="0.2">
      <c r="A36" s="308" t="s">
        <v>520</v>
      </c>
      <c r="B36" s="320">
        <v>150</v>
      </c>
      <c r="C36" s="332" t="s">
        <v>236</v>
      </c>
      <c r="D36" s="333">
        <v>18.47</v>
      </c>
      <c r="E36" s="320">
        <f t="shared" si="0"/>
        <v>2771</v>
      </c>
      <c r="F36" s="334">
        <v>0.05</v>
      </c>
      <c r="G36" s="333">
        <f t="shared" si="1"/>
        <v>7.5</v>
      </c>
      <c r="H36" s="308"/>
      <c r="I36" s="308"/>
    </row>
    <row r="37" spans="1:9" customFormat="1" x14ac:dyDescent="0.2">
      <c r="A37" s="308"/>
      <c r="B37" s="320"/>
      <c r="C37" s="332"/>
      <c r="D37" s="333"/>
      <c r="E37" s="320">
        <f t="shared" si="0"/>
        <v>0</v>
      </c>
      <c r="F37" s="312"/>
      <c r="G37" s="333">
        <f t="shared" si="1"/>
        <v>0</v>
      </c>
      <c r="H37" s="308"/>
      <c r="I37" s="308"/>
    </row>
    <row r="38" spans="1:9" x14ac:dyDescent="0.2">
      <c r="A38" s="1" t="s">
        <v>911</v>
      </c>
    </row>
    <row r="40" spans="1:9" customFormat="1" x14ac:dyDescent="0.2">
      <c r="A40" s="308" t="s">
        <v>521</v>
      </c>
      <c r="B40" s="320">
        <v>400</v>
      </c>
      <c r="C40" s="332" t="s">
        <v>236</v>
      </c>
      <c r="D40" s="333">
        <v>5.12</v>
      </c>
      <c r="E40" s="320">
        <f>B40*D40</f>
        <v>2048</v>
      </c>
      <c r="F40" s="334">
        <v>2.5000000000000001E-2</v>
      </c>
      <c r="G40" s="333">
        <f>B40*F40</f>
        <v>10</v>
      </c>
      <c r="H40" s="308"/>
      <c r="I40" s="308"/>
    </row>
    <row r="41" spans="1:9" customFormat="1" x14ac:dyDescent="0.2">
      <c r="A41" s="308"/>
      <c r="B41" s="320"/>
      <c r="C41" s="332"/>
      <c r="D41" s="333"/>
      <c r="E41" s="320">
        <f>B41*D41</f>
        <v>0</v>
      </c>
      <c r="F41" s="334"/>
      <c r="G41" s="333">
        <f>B41*F41</f>
        <v>0</v>
      </c>
      <c r="H41" s="308"/>
      <c r="I41" s="308"/>
    </row>
    <row r="42" spans="1:9" customFormat="1" x14ac:dyDescent="0.2">
      <c r="A42" s="308" t="s">
        <v>522</v>
      </c>
      <c r="B42" s="320">
        <v>1150</v>
      </c>
      <c r="C42" s="332" t="s">
        <v>236</v>
      </c>
      <c r="D42" s="333">
        <v>3.31</v>
      </c>
      <c r="E42" s="320">
        <f>B42*D42</f>
        <v>3807</v>
      </c>
      <c r="F42" s="334">
        <v>1.7999999999999999E-2</v>
      </c>
      <c r="G42" s="333">
        <f>B42*F42</f>
        <v>20.7</v>
      </c>
      <c r="H42" s="308"/>
      <c r="I42" s="308"/>
    </row>
    <row r="43" spans="1:9" customFormat="1" x14ac:dyDescent="0.2">
      <c r="A43" s="308"/>
      <c r="B43" s="320"/>
      <c r="C43" s="332"/>
      <c r="D43" s="333"/>
      <c r="E43" s="320">
        <f t="shared" si="0"/>
        <v>0</v>
      </c>
      <c r="F43" s="334"/>
      <c r="G43" s="333">
        <f t="shared" si="1"/>
        <v>0</v>
      </c>
      <c r="H43" s="308"/>
      <c r="I43" s="308"/>
    </row>
    <row r="44" spans="1:9" customFormat="1" x14ac:dyDescent="0.2">
      <c r="A44" s="308" t="s">
        <v>523</v>
      </c>
      <c r="B44" s="320">
        <v>1000</v>
      </c>
      <c r="C44" s="332" t="s">
        <v>236</v>
      </c>
      <c r="D44" s="333">
        <v>2</v>
      </c>
      <c r="E44" s="320">
        <f t="shared" si="0"/>
        <v>2000</v>
      </c>
      <c r="F44" s="334">
        <v>1.6E-2</v>
      </c>
      <c r="G44" s="333">
        <f t="shared" si="1"/>
        <v>16</v>
      </c>
      <c r="H44" s="308"/>
      <c r="I44" s="308"/>
    </row>
    <row r="45" spans="1:9" customFormat="1" x14ac:dyDescent="0.2">
      <c r="A45" s="308"/>
      <c r="B45" s="320"/>
      <c r="C45" s="332"/>
      <c r="D45" s="333"/>
      <c r="E45" s="320">
        <f t="shared" si="0"/>
        <v>0</v>
      </c>
      <c r="F45" s="334"/>
      <c r="G45" s="333">
        <f t="shared" si="1"/>
        <v>0</v>
      </c>
      <c r="H45" s="308"/>
      <c r="I45" s="308"/>
    </row>
    <row r="46" spans="1:9" customFormat="1" x14ac:dyDescent="0.2">
      <c r="A46" s="308" t="s">
        <v>524</v>
      </c>
      <c r="B46" s="320">
        <v>2</v>
      </c>
      <c r="C46" s="332" t="s">
        <v>277</v>
      </c>
      <c r="D46" s="333">
        <v>54</v>
      </c>
      <c r="E46" s="320">
        <f t="shared" si="0"/>
        <v>108</v>
      </c>
      <c r="F46" s="334">
        <v>1.04</v>
      </c>
      <c r="G46" s="333">
        <f t="shared" si="1"/>
        <v>2.08</v>
      </c>
      <c r="H46" s="308"/>
      <c r="I46" s="308"/>
    </row>
    <row r="47" spans="1:9" customFormat="1" x14ac:dyDescent="0.2">
      <c r="A47" s="308"/>
      <c r="B47" s="320"/>
      <c r="C47" s="332"/>
      <c r="D47" s="333"/>
      <c r="E47" s="320">
        <f t="shared" si="0"/>
        <v>0</v>
      </c>
      <c r="F47" s="334"/>
      <c r="G47" s="333">
        <f t="shared" si="1"/>
        <v>0</v>
      </c>
      <c r="H47" s="308"/>
      <c r="I47" s="308"/>
    </row>
    <row r="48" spans="1:9" customFormat="1" x14ac:dyDescent="0.2">
      <c r="A48" s="308" t="s">
        <v>417</v>
      </c>
      <c r="B48" s="320">
        <v>1</v>
      </c>
      <c r="C48" s="332" t="s">
        <v>288</v>
      </c>
      <c r="D48" s="333">
        <v>530</v>
      </c>
      <c r="E48" s="320">
        <f t="shared" si="0"/>
        <v>530</v>
      </c>
      <c r="F48" s="334">
        <v>30</v>
      </c>
      <c r="G48" s="333">
        <f t="shared" si="1"/>
        <v>30</v>
      </c>
      <c r="H48" s="308"/>
      <c r="I48" s="308"/>
    </row>
    <row r="49" spans="1:10" customFormat="1" x14ac:dyDescent="0.2">
      <c r="B49" s="277"/>
      <c r="C49" s="282"/>
      <c r="D49" s="279"/>
      <c r="E49" s="81">
        <f t="shared" si="0"/>
        <v>0</v>
      </c>
      <c r="F49" s="280"/>
      <c r="G49" s="292">
        <f t="shared" si="1"/>
        <v>0</v>
      </c>
      <c r="H49" s="284"/>
      <c r="I49" s="228"/>
    </row>
    <row r="50" spans="1:10" s="298" customFormat="1" x14ac:dyDescent="0.2">
      <c r="A50" s="298" t="s">
        <v>423</v>
      </c>
      <c r="B50" s="327"/>
      <c r="C50" s="300"/>
      <c r="D50" s="304"/>
      <c r="E50" s="299">
        <f>B50*D50</f>
        <v>0</v>
      </c>
      <c r="F50" s="328"/>
      <c r="G50" s="305">
        <f>SUM(G1:G49)</f>
        <v>352.06</v>
      </c>
      <c r="H50" s="305" t="s">
        <v>241</v>
      </c>
      <c r="I50" s="299"/>
    </row>
    <row r="51" spans="1:10" customFormat="1" x14ac:dyDescent="0.2">
      <c r="B51" s="277"/>
      <c r="C51" s="282"/>
      <c r="D51" s="279"/>
      <c r="E51" s="228"/>
      <c r="F51" s="280"/>
      <c r="G51" s="284"/>
      <c r="H51" s="284"/>
      <c r="I51" s="228"/>
    </row>
    <row r="52" spans="1:10" customFormat="1" ht="12.75" customHeight="1" x14ac:dyDescent="0.2">
      <c r="A52" s="308" t="s">
        <v>422</v>
      </c>
      <c r="B52" s="289">
        <v>0.1</v>
      </c>
      <c r="C52" s="310"/>
      <c r="D52" s="311"/>
      <c r="E52" s="309"/>
      <c r="F52" s="312"/>
      <c r="G52" s="319">
        <f>G50*B52</f>
        <v>35.21</v>
      </c>
      <c r="H52" s="308" t="s">
        <v>241</v>
      </c>
      <c r="I52" s="308"/>
    </row>
    <row r="53" spans="1:10" customFormat="1" ht="12.75" customHeight="1" x14ac:dyDescent="0.2">
      <c r="A53" s="308"/>
      <c r="B53" s="289"/>
      <c r="C53" s="310"/>
      <c r="D53" s="311"/>
      <c r="E53" s="309"/>
      <c r="F53" s="312"/>
      <c r="G53" s="326"/>
      <c r="H53" s="308"/>
      <c r="I53" s="308"/>
    </row>
    <row r="54" spans="1:10" customFormat="1" x14ac:dyDescent="0.2">
      <c r="A54" s="298" t="s">
        <v>265</v>
      </c>
      <c r="B54" s="277"/>
      <c r="C54" s="282"/>
      <c r="D54" s="279"/>
      <c r="E54" s="228"/>
      <c r="F54" s="280"/>
      <c r="G54" s="305">
        <f>SUM(G50:G53)</f>
        <v>387.27</v>
      </c>
      <c r="H54" s="305" t="s">
        <v>241</v>
      </c>
      <c r="I54" s="228"/>
    </row>
    <row r="55" spans="1:10" customFormat="1" x14ac:dyDescent="0.2">
      <c r="B55" s="277"/>
      <c r="C55" s="282"/>
      <c r="D55" s="279"/>
      <c r="E55" s="81"/>
      <c r="F55" s="280"/>
      <c r="G55" s="281"/>
      <c r="H55" s="284"/>
      <c r="I55" s="228"/>
    </row>
    <row r="56" spans="1:10" x14ac:dyDescent="0.2">
      <c r="A56" s="40" t="s">
        <v>242</v>
      </c>
      <c r="B56" s="46"/>
      <c r="D56" s="48"/>
      <c r="E56" s="46"/>
      <c r="F56" s="48"/>
      <c r="G56" s="296">
        <f>'Labor Rates'!F66</f>
        <v>95.83</v>
      </c>
      <c r="H56" s="297" t="s">
        <v>254</v>
      </c>
      <c r="I56" s="46"/>
    </row>
    <row r="57" spans="1:10" customFormat="1" ht="12.75" customHeight="1" x14ac:dyDescent="0.2">
      <c r="A57" s="308"/>
      <c r="B57" s="309"/>
      <c r="C57" s="310"/>
      <c r="D57" s="311"/>
      <c r="E57" s="309"/>
      <c r="F57" s="312"/>
      <c r="G57" s="313"/>
      <c r="H57" s="314"/>
      <c r="I57" s="308"/>
      <c r="J57" s="286"/>
    </row>
    <row r="58" spans="1:10" s="229" customFormat="1" ht="12.75" customHeight="1" x14ac:dyDescent="0.2">
      <c r="A58" s="229" t="s">
        <v>1</v>
      </c>
      <c r="B58" s="315"/>
      <c r="C58" s="316"/>
      <c r="D58" s="317"/>
      <c r="E58" s="318">
        <f>SUM(E1:E57)</f>
        <v>69482</v>
      </c>
      <c r="F58" s="318"/>
      <c r="G58" s="318">
        <f>G54*G56</f>
        <v>37112</v>
      </c>
      <c r="H58" s="318"/>
      <c r="I58" s="318">
        <f>SUM(E58:G58)</f>
        <v>106594</v>
      </c>
    </row>
    <row r="59" spans="1:10" x14ac:dyDescent="0.2">
      <c r="B59" s="46"/>
      <c r="D59" s="48"/>
      <c r="E59" s="46"/>
      <c r="F59" s="48"/>
      <c r="G59" s="46"/>
      <c r="H59" s="48"/>
      <c r="I59" s="46"/>
    </row>
    <row r="60" spans="1:10" x14ac:dyDescent="0.2">
      <c r="A60" s="40" t="s">
        <v>424</v>
      </c>
      <c r="B60" s="46"/>
      <c r="D60" s="48"/>
      <c r="E60" s="46"/>
      <c r="F60" s="48"/>
      <c r="G60" s="46"/>
      <c r="H60" s="48"/>
      <c r="I60" s="46"/>
    </row>
    <row r="61" spans="1:10" x14ac:dyDescent="0.2">
      <c r="A61" s="40" t="s">
        <v>291</v>
      </c>
      <c r="B61" s="49">
        <v>0.2</v>
      </c>
      <c r="D61" s="48"/>
      <c r="E61" s="46">
        <f>E58*B61</f>
        <v>13896</v>
      </c>
      <c r="F61" s="48"/>
      <c r="G61" s="46">
        <f>G58*B61</f>
        <v>7422</v>
      </c>
      <c r="H61" s="48"/>
      <c r="I61" s="46">
        <f>SUM(E61:G61)</f>
        <v>21318</v>
      </c>
    </row>
    <row r="62" spans="1:10" customFormat="1" x14ac:dyDescent="0.2">
      <c r="A62" s="308"/>
      <c r="B62" s="320"/>
      <c r="C62" s="332"/>
      <c r="D62" s="333"/>
      <c r="E62" s="320"/>
      <c r="F62" s="334"/>
      <c r="G62" s="333"/>
      <c r="H62" s="308"/>
      <c r="I62" s="308"/>
    </row>
    <row r="63" spans="1:10" customFormat="1" x14ac:dyDescent="0.2">
      <c r="A63" s="308"/>
      <c r="B63" s="320"/>
      <c r="C63" s="332"/>
      <c r="D63" s="333"/>
      <c r="E63" s="320"/>
      <c r="F63" s="334"/>
      <c r="G63" s="333"/>
      <c r="H63" s="308"/>
      <c r="I63" s="308"/>
    </row>
    <row r="64" spans="1:10" customFormat="1" x14ac:dyDescent="0.2">
      <c r="A64" s="308"/>
      <c r="B64" s="320"/>
      <c r="C64" s="332"/>
      <c r="D64" s="333"/>
      <c r="E64" s="320"/>
      <c r="F64" s="334"/>
      <c r="G64" s="333"/>
      <c r="H64" s="308"/>
      <c r="I64" s="308"/>
    </row>
    <row r="65" spans="1:10" customFormat="1" x14ac:dyDescent="0.2">
      <c r="A65" s="308"/>
      <c r="B65" s="320"/>
      <c r="C65" s="332"/>
      <c r="D65" s="333"/>
      <c r="E65" s="320"/>
      <c r="F65" s="334"/>
      <c r="G65" s="333"/>
      <c r="H65" s="308"/>
      <c r="I65" s="308"/>
    </row>
    <row r="66" spans="1:10" x14ac:dyDescent="0.2">
      <c r="B66" s="46"/>
      <c r="D66" s="48"/>
      <c r="E66" s="46"/>
      <c r="F66" s="48"/>
      <c r="G66" s="46"/>
      <c r="H66" s="48"/>
      <c r="I66" s="46"/>
    </row>
    <row r="67" spans="1:10" ht="13.5" thickBot="1" x14ac:dyDescent="0.25">
      <c r="A67" s="23" t="s">
        <v>7</v>
      </c>
      <c r="B67" s="50">
        <v>1600</v>
      </c>
      <c r="C67" s="24" t="s">
        <v>147</v>
      </c>
      <c r="D67" s="51"/>
      <c r="E67" s="47">
        <f>SUM(E58:E66)</f>
        <v>83378</v>
      </c>
      <c r="F67" s="51"/>
      <c r="G67" s="47">
        <f>SUM(G58:G66)</f>
        <v>44534</v>
      </c>
      <c r="H67" s="51"/>
      <c r="I67" s="47">
        <f>SUM(I58:I66)</f>
        <v>127912</v>
      </c>
      <c r="J67" s="80"/>
    </row>
    <row r="68" spans="1:10" ht="13.5" thickTop="1" x14ac:dyDescent="0.2"/>
  </sheetData>
  <phoneticPr fontId="0" type="noConversion"/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3" tint="0.79998168889431442"/>
  </sheetPr>
  <dimension ref="A1:J99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39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84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x14ac:dyDescent="0.2">
      <c r="A7" s="1" t="s">
        <v>903</v>
      </c>
      <c r="B7" s="46"/>
      <c r="D7" s="48"/>
      <c r="E7" s="46"/>
      <c r="F7" s="48"/>
      <c r="G7" s="46"/>
      <c r="H7" s="48"/>
      <c r="I7" s="46"/>
    </row>
    <row r="8" spans="1:10" x14ac:dyDescent="0.2">
      <c r="B8" s="46"/>
      <c r="D8" s="48"/>
      <c r="E8" s="46"/>
      <c r="F8" s="48"/>
      <c r="G8" s="46"/>
      <c r="H8" s="48"/>
      <c r="I8" s="46"/>
    </row>
    <row r="9" spans="1:10" customFormat="1" x14ac:dyDescent="0.2">
      <c r="A9" s="308" t="s">
        <v>529</v>
      </c>
      <c r="B9" s="320">
        <v>486</v>
      </c>
      <c r="C9" s="332" t="s">
        <v>277</v>
      </c>
      <c r="D9" s="333">
        <v>315</v>
      </c>
      <c r="E9" s="320">
        <f t="shared" ref="E9" si="0">B9*D9</f>
        <v>153090</v>
      </c>
      <c r="F9" s="334">
        <v>1.65</v>
      </c>
      <c r="G9" s="333">
        <f t="shared" ref="G9:G28" si="1">B9*F9</f>
        <v>801.9</v>
      </c>
      <c r="H9" s="308"/>
      <c r="I9" s="308"/>
    </row>
    <row r="10" spans="1:10" x14ac:dyDescent="0.2">
      <c r="D10" s="324"/>
      <c r="F10" s="325"/>
      <c r="G10" s="333">
        <f t="shared" si="1"/>
        <v>0</v>
      </c>
    </row>
    <row r="11" spans="1:10" customFormat="1" x14ac:dyDescent="0.2">
      <c r="A11" s="308" t="s">
        <v>530</v>
      </c>
      <c r="B11" s="320">
        <v>120</v>
      </c>
      <c r="C11" s="332" t="s">
        <v>277</v>
      </c>
      <c r="D11" s="333">
        <v>186</v>
      </c>
      <c r="E11" s="320">
        <f t="shared" ref="E11:E28" si="2">B11*D11</f>
        <v>22320</v>
      </c>
      <c r="F11" s="334">
        <v>1.2</v>
      </c>
      <c r="G11" s="333">
        <f t="shared" si="1"/>
        <v>144</v>
      </c>
      <c r="H11" s="308"/>
      <c r="I11" s="308"/>
    </row>
    <row r="12" spans="1:10" customFormat="1" x14ac:dyDescent="0.2">
      <c r="A12" s="308"/>
      <c r="B12" s="320"/>
      <c r="C12" s="332"/>
      <c r="D12" s="333"/>
      <c r="E12" s="320">
        <f t="shared" si="2"/>
        <v>0</v>
      </c>
      <c r="F12" s="334"/>
      <c r="G12" s="333">
        <f t="shared" si="1"/>
        <v>0</v>
      </c>
      <c r="H12" s="308"/>
      <c r="I12" s="308"/>
    </row>
    <row r="13" spans="1:10" customFormat="1" x14ac:dyDescent="0.2">
      <c r="A13" s="308" t="s">
        <v>531</v>
      </c>
      <c r="B13" s="320">
        <v>12</v>
      </c>
      <c r="C13" s="332" t="s">
        <v>277</v>
      </c>
      <c r="D13" s="333">
        <v>217</v>
      </c>
      <c r="E13" s="320">
        <f t="shared" si="2"/>
        <v>2604</v>
      </c>
      <c r="F13" s="334">
        <v>1.2</v>
      </c>
      <c r="G13" s="333">
        <f t="shared" si="1"/>
        <v>14.4</v>
      </c>
      <c r="H13" s="308"/>
      <c r="I13" s="308"/>
    </row>
    <row r="14" spans="1:10" customFormat="1" x14ac:dyDescent="0.2">
      <c r="A14" s="308"/>
      <c r="B14" s="320"/>
      <c r="C14" s="332"/>
      <c r="D14" s="333"/>
      <c r="E14" s="320">
        <f t="shared" si="2"/>
        <v>0</v>
      </c>
      <c r="F14" s="334"/>
      <c r="G14" s="333">
        <f t="shared" si="1"/>
        <v>0</v>
      </c>
      <c r="H14" s="308"/>
      <c r="I14" s="308"/>
    </row>
    <row r="15" spans="1:10" customFormat="1" x14ac:dyDescent="0.2">
      <c r="A15" s="308" t="s">
        <v>537</v>
      </c>
      <c r="B15" s="320"/>
      <c r="C15" s="332"/>
      <c r="D15" s="333"/>
      <c r="E15" s="320"/>
      <c r="F15" s="334"/>
      <c r="G15" s="333"/>
      <c r="H15" s="308"/>
      <c r="I15" s="308"/>
    </row>
    <row r="16" spans="1:10" customFormat="1" x14ac:dyDescent="0.2">
      <c r="A16" s="40" t="s">
        <v>536</v>
      </c>
      <c r="B16" s="320">
        <v>42</v>
      </c>
      <c r="C16" s="332" t="s">
        <v>277</v>
      </c>
      <c r="D16" s="333">
        <v>310</v>
      </c>
      <c r="E16" s="320">
        <f t="shared" si="2"/>
        <v>13020</v>
      </c>
      <c r="F16" s="334">
        <v>1.3</v>
      </c>
      <c r="G16" s="333">
        <f t="shared" si="1"/>
        <v>54.6</v>
      </c>
      <c r="H16" s="308"/>
      <c r="I16" s="308"/>
    </row>
    <row r="17" spans="1:9" customFormat="1" x14ac:dyDescent="0.2">
      <c r="A17" s="308"/>
      <c r="B17" s="320"/>
      <c r="C17" s="332"/>
      <c r="D17" s="333"/>
      <c r="E17" s="320">
        <f t="shared" si="2"/>
        <v>0</v>
      </c>
      <c r="F17" s="334"/>
      <c r="G17" s="333">
        <f t="shared" si="1"/>
        <v>0</v>
      </c>
      <c r="H17" s="308"/>
      <c r="I17" s="308"/>
    </row>
    <row r="18" spans="1:9" customFormat="1" x14ac:dyDescent="0.2">
      <c r="A18" s="308" t="s">
        <v>532</v>
      </c>
      <c r="B18" s="320">
        <v>30</v>
      </c>
      <c r="C18" s="332" t="s">
        <v>277</v>
      </c>
      <c r="D18" s="333">
        <v>617</v>
      </c>
      <c r="E18" s="320">
        <f t="shared" si="2"/>
        <v>18510</v>
      </c>
      <c r="F18" s="334">
        <v>2.1</v>
      </c>
      <c r="G18" s="333">
        <f t="shared" si="1"/>
        <v>63</v>
      </c>
      <c r="H18" s="308"/>
      <c r="I18" s="308"/>
    </row>
    <row r="19" spans="1:9" customFormat="1" x14ac:dyDescent="0.2">
      <c r="A19" s="308"/>
      <c r="B19" s="320"/>
      <c r="C19" s="332"/>
      <c r="D19" s="333"/>
      <c r="E19" s="320">
        <f t="shared" si="2"/>
        <v>0</v>
      </c>
      <c r="F19" s="334"/>
      <c r="G19" s="333">
        <f t="shared" si="1"/>
        <v>0</v>
      </c>
      <c r="H19" s="308"/>
      <c r="I19" s="308"/>
    </row>
    <row r="20" spans="1:9" customFormat="1" x14ac:dyDescent="0.2">
      <c r="A20" s="308" t="s">
        <v>533</v>
      </c>
      <c r="B20" s="320">
        <v>20</v>
      </c>
      <c r="C20" s="332" t="s">
        <v>277</v>
      </c>
      <c r="D20" s="333">
        <v>298.45</v>
      </c>
      <c r="E20" s="320">
        <f t="shared" si="2"/>
        <v>5969</v>
      </c>
      <c r="F20" s="334">
        <v>1</v>
      </c>
      <c r="G20" s="333">
        <f t="shared" si="1"/>
        <v>20</v>
      </c>
      <c r="H20" s="308"/>
      <c r="I20" s="308"/>
    </row>
    <row r="21" spans="1:9" customFormat="1" x14ac:dyDescent="0.2">
      <c r="A21" s="308"/>
      <c r="B21" s="320"/>
      <c r="C21" s="332"/>
      <c r="D21" s="333"/>
      <c r="E21" s="320">
        <f t="shared" si="2"/>
        <v>0</v>
      </c>
      <c r="F21" s="334"/>
      <c r="G21" s="333">
        <f t="shared" si="1"/>
        <v>0</v>
      </c>
      <c r="H21" s="308"/>
      <c r="I21" s="308"/>
    </row>
    <row r="22" spans="1:9" customFormat="1" x14ac:dyDescent="0.2">
      <c r="A22" s="308" t="s">
        <v>534</v>
      </c>
      <c r="B22" s="320">
        <v>6</v>
      </c>
      <c r="C22" s="332" t="s">
        <v>277</v>
      </c>
      <c r="D22" s="333">
        <v>535</v>
      </c>
      <c r="E22" s="320">
        <f t="shared" si="2"/>
        <v>3210</v>
      </c>
      <c r="F22" s="334">
        <v>2</v>
      </c>
      <c r="G22" s="333">
        <f t="shared" si="1"/>
        <v>12</v>
      </c>
      <c r="H22" s="308"/>
      <c r="I22" s="308"/>
    </row>
    <row r="23" spans="1:9" customFormat="1" x14ac:dyDescent="0.2">
      <c r="A23" s="308"/>
      <c r="B23" s="320"/>
      <c r="C23" s="332"/>
      <c r="D23" s="333"/>
      <c r="E23" s="320">
        <f t="shared" si="2"/>
        <v>0</v>
      </c>
      <c r="F23" s="334"/>
      <c r="G23" s="333">
        <f t="shared" si="1"/>
        <v>0</v>
      </c>
      <c r="H23" s="308"/>
      <c r="I23" s="308"/>
    </row>
    <row r="24" spans="1:9" customFormat="1" x14ac:dyDescent="0.2">
      <c r="A24" s="308" t="s">
        <v>535</v>
      </c>
      <c r="B24" s="320"/>
      <c r="C24" s="332"/>
      <c r="D24" s="333"/>
      <c r="E24" s="320">
        <f t="shared" si="2"/>
        <v>0</v>
      </c>
      <c r="F24" s="334"/>
      <c r="G24" s="333">
        <f t="shared" si="1"/>
        <v>0</v>
      </c>
      <c r="H24" s="308"/>
      <c r="I24" s="308"/>
    </row>
    <row r="25" spans="1:9" customFormat="1" x14ac:dyDescent="0.2">
      <c r="A25" s="308" t="s">
        <v>540</v>
      </c>
      <c r="B25" s="320">
        <v>10</v>
      </c>
      <c r="C25" s="332" t="s">
        <v>277</v>
      </c>
      <c r="D25" s="333">
        <v>659.75</v>
      </c>
      <c r="E25" s="320">
        <f t="shared" si="2"/>
        <v>6598</v>
      </c>
      <c r="F25" s="334">
        <v>2</v>
      </c>
      <c r="G25" s="333">
        <f t="shared" si="1"/>
        <v>20</v>
      </c>
      <c r="H25" s="308"/>
      <c r="I25" s="308"/>
    </row>
    <row r="26" spans="1:9" customFormat="1" x14ac:dyDescent="0.2">
      <c r="A26" s="308"/>
      <c r="B26" s="320"/>
      <c r="C26" s="332"/>
      <c r="D26" s="333"/>
      <c r="E26" s="320">
        <f t="shared" si="2"/>
        <v>0</v>
      </c>
      <c r="F26" s="334"/>
      <c r="G26" s="333">
        <f t="shared" si="1"/>
        <v>0</v>
      </c>
      <c r="H26" s="308"/>
      <c r="I26" s="308"/>
    </row>
    <row r="27" spans="1:9" customFormat="1" x14ac:dyDescent="0.2">
      <c r="A27" s="308" t="s">
        <v>538</v>
      </c>
      <c r="B27" s="320"/>
      <c r="C27" s="332"/>
      <c r="D27" s="333"/>
      <c r="E27" s="320">
        <f t="shared" si="2"/>
        <v>0</v>
      </c>
      <c r="F27" s="334"/>
      <c r="G27" s="333">
        <f t="shared" si="1"/>
        <v>0</v>
      </c>
      <c r="H27" s="308"/>
      <c r="I27" s="308"/>
    </row>
    <row r="28" spans="1:9" customFormat="1" x14ac:dyDescent="0.2">
      <c r="A28" s="308" t="s">
        <v>539</v>
      </c>
      <c r="B28" s="320">
        <v>6</v>
      </c>
      <c r="C28" s="332" t="s">
        <v>277</v>
      </c>
      <c r="D28" s="333">
        <v>633.6</v>
      </c>
      <c r="E28" s="320">
        <f t="shared" si="2"/>
        <v>3802</v>
      </c>
      <c r="F28" s="334">
        <v>1.85</v>
      </c>
      <c r="G28" s="333">
        <f t="shared" si="1"/>
        <v>11.1</v>
      </c>
      <c r="H28" s="308"/>
      <c r="I28" s="308"/>
    </row>
    <row r="29" spans="1:9" customFormat="1" x14ac:dyDescent="0.2">
      <c r="A29" s="308"/>
      <c r="B29" s="320"/>
      <c r="C29" s="332"/>
      <c r="D29" s="333"/>
      <c r="E29" s="320"/>
      <c r="F29" s="334"/>
      <c r="G29" s="333"/>
      <c r="H29" s="308"/>
      <c r="I29" s="308"/>
    </row>
    <row r="30" spans="1:9" customFormat="1" x14ac:dyDescent="0.2">
      <c r="A30" s="288" t="s">
        <v>904</v>
      </c>
      <c r="B30" s="320"/>
      <c r="C30" s="332"/>
      <c r="D30" s="333"/>
      <c r="E30" s="320"/>
      <c r="F30" s="334"/>
      <c r="G30" s="333"/>
      <c r="H30" s="308"/>
      <c r="I30" s="308"/>
    </row>
    <row r="31" spans="1:9" customFormat="1" x14ac:dyDescent="0.2">
      <c r="A31" s="308"/>
      <c r="B31" s="320"/>
      <c r="C31" s="332"/>
      <c r="D31" s="333"/>
      <c r="E31" s="320"/>
      <c r="F31" s="334"/>
      <c r="G31" s="333"/>
      <c r="H31" s="308"/>
      <c r="I31" s="308"/>
    </row>
    <row r="32" spans="1:9" customFormat="1" x14ac:dyDescent="0.2">
      <c r="A32" s="308" t="s">
        <v>541</v>
      </c>
      <c r="B32" s="320">
        <v>2</v>
      </c>
      <c r="C32" s="332" t="s">
        <v>277</v>
      </c>
      <c r="D32" s="333">
        <v>2305</v>
      </c>
      <c r="E32" s="320">
        <f t="shared" ref="E32" si="3">B32*D32</f>
        <v>4610</v>
      </c>
      <c r="F32" s="334">
        <v>16</v>
      </c>
      <c r="G32" s="333">
        <f t="shared" ref="G32" si="4">B32*F32</f>
        <v>32</v>
      </c>
      <c r="H32" s="308"/>
      <c r="I32" s="308"/>
    </row>
    <row r="33" spans="1:9" customFormat="1" x14ac:dyDescent="0.2">
      <c r="A33" s="308"/>
      <c r="B33" s="320"/>
      <c r="C33" s="332"/>
      <c r="D33" s="333"/>
      <c r="E33" s="320"/>
      <c r="F33" s="334"/>
      <c r="G33" s="333"/>
      <c r="H33" s="308"/>
      <c r="I33" s="308"/>
    </row>
    <row r="34" spans="1:9" customFormat="1" x14ac:dyDescent="0.2">
      <c r="A34" s="308" t="s">
        <v>542</v>
      </c>
      <c r="B34" s="320">
        <v>60</v>
      </c>
      <c r="C34" s="332" t="s">
        <v>277</v>
      </c>
      <c r="D34" s="333">
        <v>22</v>
      </c>
      <c r="E34" s="320">
        <f t="shared" ref="E34:E36" si="5">B34*D34</f>
        <v>1320</v>
      </c>
      <c r="F34" s="334">
        <v>0.62</v>
      </c>
      <c r="G34" s="333">
        <f t="shared" ref="G34:G49" si="6">B34*F34</f>
        <v>37.200000000000003</v>
      </c>
      <c r="H34" s="308"/>
      <c r="I34" s="308"/>
    </row>
    <row r="35" spans="1:9" customFormat="1" x14ac:dyDescent="0.2">
      <c r="A35" s="308"/>
      <c r="B35" s="320"/>
      <c r="C35" s="332"/>
      <c r="D35" s="333"/>
      <c r="E35" s="320">
        <f t="shared" si="5"/>
        <v>0</v>
      </c>
      <c r="F35" s="334"/>
      <c r="G35" s="333">
        <f t="shared" si="6"/>
        <v>0</v>
      </c>
      <c r="H35" s="308"/>
      <c r="I35" s="308"/>
    </row>
    <row r="36" spans="1:9" customFormat="1" x14ac:dyDescent="0.2">
      <c r="A36" s="308" t="s">
        <v>936</v>
      </c>
      <c r="B36" s="320">
        <v>8</v>
      </c>
      <c r="C36" s="332" t="s">
        <v>277</v>
      </c>
      <c r="D36" s="333">
        <v>42</v>
      </c>
      <c r="E36" s="320">
        <f t="shared" si="5"/>
        <v>336</v>
      </c>
      <c r="F36" s="334">
        <v>1.1000000000000001</v>
      </c>
      <c r="G36" s="333">
        <f t="shared" si="6"/>
        <v>8.8000000000000007</v>
      </c>
      <c r="H36" s="308"/>
      <c r="I36" s="308"/>
    </row>
    <row r="37" spans="1:9" x14ac:dyDescent="0.2">
      <c r="D37" s="324"/>
      <c r="F37" s="325"/>
      <c r="G37" s="333">
        <f t="shared" si="6"/>
        <v>0</v>
      </c>
    </row>
    <row r="38" spans="1:9" x14ac:dyDescent="0.2">
      <c r="A38" s="288" t="s">
        <v>905</v>
      </c>
    </row>
    <row r="39" spans="1:9" customFormat="1" x14ac:dyDescent="0.2">
      <c r="A39" s="308"/>
      <c r="B39" s="320"/>
      <c r="C39" s="332"/>
      <c r="D39" s="333"/>
      <c r="E39" s="320"/>
      <c r="F39" s="334"/>
      <c r="G39" s="333"/>
      <c r="H39" s="308"/>
      <c r="I39" s="308"/>
    </row>
    <row r="40" spans="1:9" customFormat="1" x14ac:dyDescent="0.2">
      <c r="A40" s="308" t="s">
        <v>543</v>
      </c>
      <c r="B40" s="320">
        <v>4</v>
      </c>
      <c r="C40" s="332" t="s">
        <v>277</v>
      </c>
      <c r="D40" s="333">
        <v>72</v>
      </c>
      <c r="E40" s="320">
        <f>B40*D40</f>
        <v>288</v>
      </c>
      <c r="F40" s="334">
        <v>0.78</v>
      </c>
      <c r="G40" s="333">
        <f>B40*F40</f>
        <v>3.12</v>
      </c>
      <c r="H40" s="308"/>
      <c r="I40" s="308"/>
    </row>
    <row r="41" spans="1:9" customFormat="1" ht="12.75" customHeight="1" x14ac:dyDescent="0.2">
      <c r="A41" s="308"/>
      <c r="B41" s="320"/>
      <c r="C41" s="332"/>
      <c r="D41" s="333"/>
      <c r="E41" s="320">
        <f t="shared" ref="E41:E47" si="7">B41*D41</f>
        <v>0</v>
      </c>
      <c r="F41" s="334"/>
      <c r="G41" s="333">
        <f t="shared" si="6"/>
        <v>0</v>
      </c>
      <c r="H41" s="308"/>
      <c r="I41" s="308"/>
    </row>
    <row r="42" spans="1:9" customFormat="1" x14ac:dyDescent="0.2">
      <c r="A42" s="308" t="s">
        <v>544</v>
      </c>
      <c r="B42" s="320">
        <v>16</v>
      </c>
      <c r="C42" s="332" t="s">
        <v>277</v>
      </c>
      <c r="D42" s="333">
        <v>44</v>
      </c>
      <c r="E42" s="320">
        <f t="shared" si="7"/>
        <v>704</v>
      </c>
      <c r="F42" s="334">
        <v>1.1000000000000001</v>
      </c>
      <c r="G42" s="333">
        <f t="shared" si="6"/>
        <v>17.600000000000001</v>
      </c>
      <c r="H42" s="308"/>
      <c r="I42" s="308"/>
    </row>
    <row r="43" spans="1:9" customFormat="1" ht="12.75" customHeight="1" x14ac:dyDescent="0.2">
      <c r="A43" s="308"/>
      <c r="B43" s="320"/>
      <c r="C43" s="332"/>
      <c r="D43" s="333"/>
      <c r="E43" s="320"/>
      <c r="F43" s="334"/>
      <c r="G43" s="333"/>
      <c r="H43" s="308"/>
      <c r="I43" s="308"/>
    </row>
    <row r="44" spans="1:9" customFormat="1" ht="12.75" customHeight="1" x14ac:dyDescent="0.2">
      <c r="A44" s="308" t="s">
        <v>545</v>
      </c>
      <c r="B44" s="320">
        <v>26</v>
      </c>
      <c r="C44" s="332" t="s">
        <v>277</v>
      </c>
      <c r="D44" s="333">
        <v>254</v>
      </c>
      <c r="E44" s="320">
        <f t="shared" si="7"/>
        <v>6604</v>
      </c>
      <c r="F44" s="334">
        <v>1.6</v>
      </c>
      <c r="G44" s="333">
        <f t="shared" si="6"/>
        <v>41.6</v>
      </c>
      <c r="H44" s="308"/>
      <c r="I44" s="308"/>
    </row>
    <row r="45" spans="1:9" customFormat="1" ht="12.75" customHeight="1" x14ac:dyDescent="0.2">
      <c r="A45" s="308"/>
      <c r="B45" s="320"/>
      <c r="C45" s="332"/>
      <c r="D45" s="333"/>
      <c r="E45" s="320">
        <f t="shared" si="7"/>
        <v>0</v>
      </c>
      <c r="F45" s="334"/>
      <c r="G45" s="333">
        <f t="shared" si="6"/>
        <v>0</v>
      </c>
      <c r="H45" s="308"/>
      <c r="I45" s="308"/>
    </row>
    <row r="46" spans="1:9" customFormat="1" ht="12.75" customHeight="1" x14ac:dyDescent="0.2">
      <c r="A46" s="308" t="s">
        <v>546</v>
      </c>
      <c r="B46" s="320">
        <v>30</v>
      </c>
      <c r="C46" s="332" t="s">
        <v>277</v>
      </c>
      <c r="D46" s="333">
        <v>172.3</v>
      </c>
      <c r="E46" s="320">
        <f t="shared" si="7"/>
        <v>5169</v>
      </c>
      <c r="F46" s="334">
        <v>0.62</v>
      </c>
      <c r="G46" s="333">
        <f t="shared" si="6"/>
        <v>18.600000000000001</v>
      </c>
      <c r="H46" s="308"/>
      <c r="I46" s="308"/>
    </row>
    <row r="47" spans="1:9" customFormat="1" ht="12.75" customHeight="1" x14ac:dyDescent="0.2">
      <c r="A47" s="308"/>
      <c r="B47" s="320"/>
      <c r="C47" s="310"/>
      <c r="D47" s="333"/>
      <c r="E47" s="320">
        <f t="shared" si="7"/>
        <v>0</v>
      </c>
      <c r="F47" s="334"/>
      <c r="G47" s="333">
        <f t="shared" si="6"/>
        <v>0</v>
      </c>
      <c r="H47" s="308"/>
      <c r="I47" s="308"/>
    </row>
    <row r="48" spans="1:9" customFormat="1" ht="12.75" customHeight="1" x14ac:dyDescent="0.2">
      <c r="A48" s="308" t="s">
        <v>547</v>
      </c>
      <c r="B48" s="320"/>
      <c r="C48" s="310"/>
      <c r="D48" s="333"/>
      <c r="E48" s="320"/>
      <c r="F48" s="334"/>
      <c r="G48" s="333">
        <f t="shared" si="6"/>
        <v>0</v>
      </c>
      <c r="H48" s="308"/>
      <c r="I48" s="308"/>
    </row>
    <row r="49" spans="1:9" customFormat="1" ht="12.75" customHeight="1" x14ac:dyDescent="0.2">
      <c r="A49" s="308" t="s">
        <v>548</v>
      </c>
      <c r="B49" s="320">
        <v>2</v>
      </c>
      <c r="C49" s="332" t="s">
        <v>277</v>
      </c>
      <c r="D49" s="333">
        <v>193.6</v>
      </c>
      <c r="E49" s="320">
        <f>B49*D49</f>
        <v>387</v>
      </c>
      <c r="F49" s="334">
        <v>1.35</v>
      </c>
      <c r="G49" s="333">
        <f t="shared" si="6"/>
        <v>2.7</v>
      </c>
      <c r="H49" s="308"/>
      <c r="I49" s="308"/>
    </row>
    <row r="50" spans="1:9" customFormat="1" ht="12.75" customHeight="1" x14ac:dyDescent="0.2">
      <c r="A50" s="308"/>
      <c r="B50" s="320"/>
      <c r="C50" s="332"/>
      <c r="D50" s="333"/>
      <c r="E50" s="320"/>
      <c r="F50" s="334"/>
      <c r="G50" s="333"/>
      <c r="H50" s="308"/>
      <c r="I50" s="308"/>
    </row>
    <row r="51" spans="1:9" customFormat="1" ht="12.75" customHeight="1" x14ac:dyDescent="0.2">
      <c r="A51" s="308" t="s">
        <v>556</v>
      </c>
      <c r="B51" s="320">
        <v>40</v>
      </c>
      <c r="C51" s="310" t="s">
        <v>277</v>
      </c>
      <c r="D51" s="333">
        <v>48</v>
      </c>
      <c r="E51" s="320">
        <f t="shared" ref="E51:E57" si="8">B51*D51</f>
        <v>1920</v>
      </c>
      <c r="F51" s="334">
        <v>1</v>
      </c>
      <c r="G51" s="333">
        <f t="shared" ref="G51:G57" si="9">B51*F51</f>
        <v>40</v>
      </c>
      <c r="H51" s="308"/>
      <c r="I51" s="308"/>
    </row>
    <row r="52" spans="1:9" customFormat="1" ht="12.75" customHeight="1" x14ac:dyDescent="0.2">
      <c r="A52" s="308"/>
      <c r="B52" s="320"/>
      <c r="C52" s="310"/>
      <c r="D52" s="333"/>
      <c r="E52" s="320"/>
      <c r="F52" s="334"/>
      <c r="G52" s="333">
        <f t="shared" si="9"/>
        <v>0</v>
      </c>
      <c r="H52" s="308"/>
      <c r="I52" s="308"/>
    </row>
    <row r="53" spans="1:9" customFormat="1" ht="12.75" customHeight="1" x14ac:dyDescent="0.2">
      <c r="A53" s="308" t="s">
        <v>557</v>
      </c>
      <c r="B53" s="320">
        <v>30</v>
      </c>
      <c r="C53" s="310" t="s">
        <v>277</v>
      </c>
      <c r="D53" s="333">
        <v>17.8</v>
      </c>
      <c r="E53" s="320">
        <f t="shared" si="8"/>
        <v>534</v>
      </c>
      <c r="F53" s="334">
        <v>1</v>
      </c>
      <c r="G53" s="333">
        <f t="shared" si="9"/>
        <v>30</v>
      </c>
      <c r="H53" s="308"/>
      <c r="I53" s="308"/>
    </row>
    <row r="54" spans="1:9" customFormat="1" ht="12.75" customHeight="1" x14ac:dyDescent="0.2">
      <c r="A54" s="308"/>
      <c r="B54" s="320"/>
      <c r="C54" s="310"/>
      <c r="D54" s="333"/>
      <c r="E54" s="320">
        <f t="shared" si="8"/>
        <v>0</v>
      </c>
      <c r="F54" s="334"/>
      <c r="G54" s="333">
        <f t="shared" si="9"/>
        <v>0</v>
      </c>
      <c r="H54" s="308"/>
      <c r="I54" s="308"/>
    </row>
    <row r="55" spans="1:9" customFormat="1" ht="12.75" customHeight="1" x14ac:dyDescent="0.2">
      <c r="A55" s="308" t="s">
        <v>558</v>
      </c>
      <c r="B55" s="320">
        <v>2</v>
      </c>
      <c r="C55" s="310" t="s">
        <v>277</v>
      </c>
      <c r="D55" s="333">
        <v>1335</v>
      </c>
      <c r="E55" s="320">
        <f>B55*D55</f>
        <v>2670</v>
      </c>
      <c r="F55" s="334">
        <v>3.6850000000000001</v>
      </c>
      <c r="G55" s="333">
        <f t="shared" si="9"/>
        <v>7.37</v>
      </c>
      <c r="H55" s="308"/>
      <c r="I55" s="308"/>
    </row>
    <row r="56" spans="1:9" customFormat="1" ht="12.75" customHeight="1" x14ac:dyDescent="0.2">
      <c r="A56" s="308"/>
      <c r="B56" s="320"/>
      <c r="C56" s="310"/>
      <c r="D56" s="333"/>
      <c r="E56" s="320"/>
      <c r="F56" s="334"/>
      <c r="G56" s="333">
        <f t="shared" si="9"/>
        <v>0</v>
      </c>
      <c r="H56" s="308"/>
      <c r="I56" s="308"/>
    </row>
    <row r="57" spans="1:9" customFormat="1" ht="12.75" customHeight="1" x14ac:dyDescent="0.2">
      <c r="A57" s="308" t="s">
        <v>559</v>
      </c>
      <c r="B57" s="320">
        <v>2</v>
      </c>
      <c r="C57" s="310" t="s">
        <v>277</v>
      </c>
      <c r="D57" s="333">
        <v>175</v>
      </c>
      <c r="E57" s="320">
        <f t="shared" si="8"/>
        <v>350</v>
      </c>
      <c r="F57" s="334">
        <v>0.85</v>
      </c>
      <c r="G57" s="333">
        <f t="shared" si="9"/>
        <v>1.7</v>
      </c>
      <c r="H57" s="308"/>
      <c r="I57" s="308"/>
    </row>
    <row r="58" spans="1:9" customFormat="1" ht="12.75" customHeight="1" x14ac:dyDescent="0.2">
      <c r="A58" s="308"/>
      <c r="B58" s="320"/>
      <c r="C58" s="310"/>
      <c r="D58" s="333"/>
      <c r="E58" s="320"/>
      <c r="F58" s="334"/>
      <c r="G58" s="333"/>
      <c r="H58" s="308"/>
      <c r="I58" s="308"/>
    </row>
    <row r="59" spans="1:9" customFormat="1" ht="12.75" customHeight="1" x14ac:dyDescent="0.2">
      <c r="A59" s="288" t="s">
        <v>906</v>
      </c>
      <c r="B59" s="320"/>
      <c r="C59" s="310"/>
      <c r="D59" s="333"/>
      <c r="E59" s="320"/>
      <c r="F59" s="334"/>
      <c r="G59" s="333"/>
      <c r="H59" s="308"/>
      <c r="I59" s="308"/>
    </row>
    <row r="60" spans="1:9" customFormat="1" ht="12.75" customHeight="1" x14ac:dyDescent="0.2">
      <c r="A60" s="308"/>
      <c r="B60" s="320"/>
      <c r="C60" s="310"/>
      <c r="D60" s="333"/>
      <c r="E60" s="320"/>
      <c r="F60" s="334"/>
      <c r="G60" s="333"/>
      <c r="H60" s="308"/>
      <c r="I60" s="308"/>
    </row>
    <row r="61" spans="1:9" customFormat="1" ht="12.75" customHeight="1" x14ac:dyDescent="0.2">
      <c r="A61" s="308" t="s">
        <v>572</v>
      </c>
      <c r="B61" s="320">
        <v>2130</v>
      </c>
      <c r="C61" s="310" t="s">
        <v>236</v>
      </c>
      <c r="D61" s="333">
        <v>2.0299999999999998</v>
      </c>
      <c r="E61" s="320">
        <f t="shared" ref="E61" si="10">B61*D61</f>
        <v>4324</v>
      </c>
      <c r="F61" s="334">
        <v>7.0000000000000007E-2</v>
      </c>
      <c r="G61" s="333">
        <f t="shared" ref="G61:G68" si="11">B61*F61</f>
        <v>149.1</v>
      </c>
      <c r="H61" s="308"/>
      <c r="I61" s="308"/>
    </row>
    <row r="62" spans="1:9" customFormat="1" ht="12.75" customHeight="1" x14ac:dyDescent="0.2">
      <c r="A62" s="308"/>
      <c r="B62" s="320"/>
      <c r="C62" s="310"/>
      <c r="D62" s="333"/>
      <c r="E62" s="320"/>
      <c r="F62" s="312"/>
      <c r="G62" s="333">
        <f t="shared" si="11"/>
        <v>0</v>
      </c>
      <c r="H62" s="308"/>
      <c r="I62" s="308"/>
    </row>
    <row r="63" spans="1:9" customFormat="1" ht="12.75" customHeight="1" x14ac:dyDescent="0.2">
      <c r="A63" s="308" t="s">
        <v>573</v>
      </c>
      <c r="B63" s="320">
        <v>5665</v>
      </c>
      <c r="C63" s="310" t="s">
        <v>236</v>
      </c>
      <c r="D63" s="333">
        <v>1.1000000000000001</v>
      </c>
      <c r="E63" s="320">
        <f>B63*D63</f>
        <v>6232</v>
      </c>
      <c r="F63" s="336">
        <v>6.2E-2</v>
      </c>
      <c r="G63" s="333">
        <f t="shared" si="11"/>
        <v>351.23</v>
      </c>
      <c r="H63" s="308"/>
      <c r="I63" s="308"/>
    </row>
    <row r="64" spans="1:9" customFormat="1" ht="12.75" customHeight="1" x14ac:dyDescent="0.2">
      <c r="A64" s="308"/>
      <c r="B64" s="320"/>
      <c r="C64" s="310"/>
      <c r="D64" s="333"/>
      <c r="E64" s="320">
        <f>B64*D64</f>
        <v>0</v>
      </c>
      <c r="F64" s="312"/>
      <c r="G64" s="333">
        <f t="shared" si="11"/>
        <v>0</v>
      </c>
      <c r="H64" s="308"/>
      <c r="I64" s="308"/>
    </row>
    <row r="65" spans="1:9" customFormat="1" ht="12.75" customHeight="1" x14ac:dyDescent="0.2">
      <c r="A65" s="308" t="s">
        <v>574</v>
      </c>
      <c r="B65" s="320">
        <v>3720</v>
      </c>
      <c r="C65" s="310" t="s">
        <v>236</v>
      </c>
      <c r="D65" s="333">
        <v>0.63</v>
      </c>
      <c r="E65" s="320">
        <f>B65*D65</f>
        <v>2344</v>
      </c>
      <c r="F65" s="334">
        <v>4.7E-2</v>
      </c>
      <c r="G65" s="333">
        <f t="shared" si="11"/>
        <v>174.84</v>
      </c>
      <c r="H65" s="308"/>
      <c r="I65" s="308"/>
    </row>
    <row r="66" spans="1:9" customFormat="1" ht="12.75" customHeight="1" x14ac:dyDescent="0.2">
      <c r="A66" s="308"/>
      <c r="B66" s="320"/>
      <c r="C66" s="310"/>
      <c r="D66" s="333"/>
      <c r="E66" s="320"/>
      <c r="F66" s="334"/>
      <c r="G66" s="333">
        <f t="shared" si="11"/>
        <v>0</v>
      </c>
      <c r="H66" s="308"/>
      <c r="I66" s="308"/>
    </row>
    <row r="67" spans="1:9" customFormat="1" ht="12.75" customHeight="1" x14ac:dyDescent="0.2">
      <c r="A67" s="308" t="s">
        <v>575</v>
      </c>
      <c r="B67" s="320">
        <v>4745</v>
      </c>
      <c r="C67" s="310" t="s">
        <v>236</v>
      </c>
      <c r="D67" s="333">
        <v>1.3</v>
      </c>
      <c r="E67" s="320">
        <f t="shared" ref="E67:E68" si="12">B67*D67</f>
        <v>6169</v>
      </c>
      <c r="F67" s="334">
        <v>1.2999999999999999E-2</v>
      </c>
      <c r="G67" s="333">
        <f t="shared" si="11"/>
        <v>61.69</v>
      </c>
      <c r="H67" s="308"/>
      <c r="I67" s="308"/>
    </row>
    <row r="68" spans="1:9" customFormat="1" ht="12.75" customHeight="1" x14ac:dyDescent="0.2">
      <c r="A68" s="308"/>
      <c r="B68" s="320"/>
      <c r="C68" s="310"/>
      <c r="D68" s="333"/>
      <c r="E68" s="320">
        <f t="shared" si="12"/>
        <v>0</v>
      </c>
      <c r="F68" s="334"/>
      <c r="G68" s="333">
        <f t="shared" si="11"/>
        <v>0</v>
      </c>
      <c r="H68" s="308"/>
      <c r="I68" s="308"/>
    </row>
    <row r="69" spans="1:9" x14ac:dyDescent="0.2">
      <c r="A69" s="288" t="s">
        <v>907</v>
      </c>
    </row>
    <row r="71" spans="1:9" customFormat="1" ht="12.75" customHeight="1" x14ac:dyDescent="0.2">
      <c r="A71" s="308" t="s">
        <v>576</v>
      </c>
      <c r="B71" s="320">
        <v>11317</v>
      </c>
      <c r="C71" s="310" t="s">
        <v>236</v>
      </c>
      <c r="D71" s="333">
        <v>0.91</v>
      </c>
      <c r="E71" s="320">
        <f>B71*D71</f>
        <v>10298</v>
      </c>
      <c r="F71" s="334">
        <v>0.01</v>
      </c>
      <c r="G71" s="333">
        <f>B71*F71</f>
        <v>113.17</v>
      </c>
      <c r="H71" s="308"/>
      <c r="I71" s="308"/>
    </row>
    <row r="72" spans="1:9" customFormat="1" ht="12.75" customHeight="1" x14ac:dyDescent="0.2">
      <c r="A72" s="308"/>
      <c r="B72" s="320"/>
      <c r="C72" s="310"/>
      <c r="D72" s="333"/>
      <c r="E72" s="320">
        <f>B72*D72</f>
        <v>0</v>
      </c>
      <c r="F72" s="334"/>
      <c r="G72" s="333">
        <f>B72*F72</f>
        <v>0</v>
      </c>
      <c r="H72" s="308"/>
      <c r="I72" s="308"/>
    </row>
    <row r="73" spans="1:9" customFormat="1" ht="12.75" customHeight="1" x14ac:dyDescent="0.2">
      <c r="A73" s="308" t="s">
        <v>577</v>
      </c>
      <c r="B73" s="320">
        <v>15353</v>
      </c>
      <c r="C73" s="310" t="s">
        <v>236</v>
      </c>
      <c r="D73" s="333">
        <v>0.64</v>
      </c>
      <c r="E73" s="320">
        <f>B73*D73</f>
        <v>9826</v>
      </c>
      <c r="F73" s="334">
        <v>8.0000000000000002E-3</v>
      </c>
      <c r="G73" s="333">
        <f>B73*F73</f>
        <v>122.82</v>
      </c>
      <c r="H73" s="308"/>
      <c r="I73" s="308"/>
    </row>
    <row r="74" spans="1:9" customFormat="1" ht="12.75" customHeight="1" x14ac:dyDescent="0.2">
      <c r="A74" s="308"/>
      <c r="B74" s="320"/>
      <c r="C74" s="310"/>
      <c r="D74" s="333"/>
      <c r="E74" s="320"/>
      <c r="F74" s="334"/>
      <c r="G74" s="333"/>
      <c r="H74" s="308"/>
      <c r="I74" s="308"/>
    </row>
    <row r="75" spans="1:9" customFormat="1" ht="12.75" customHeight="1" x14ac:dyDescent="0.2">
      <c r="A75" s="308" t="s">
        <v>578</v>
      </c>
      <c r="B75" s="320">
        <v>26705</v>
      </c>
      <c r="C75" s="310" t="s">
        <v>236</v>
      </c>
      <c r="D75" s="333">
        <v>0.36</v>
      </c>
      <c r="E75" s="320">
        <f>B75*D75</f>
        <v>9614</v>
      </c>
      <c r="F75" s="334">
        <v>7.0000000000000001E-3</v>
      </c>
      <c r="G75" s="333">
        <f>B75*F75</f>
        <v>186.94</v>
      </c>
      <c r="H75" s="308"/>
      <c r="I75" s="308"/>
    </row>
    <row r="76" spans="1:9" customFormat="1" x14ac:dyDescent="0.2">
      <c r="A76" s="308"/>
      <c r="B76" s="320"/>
      <c r="C76" s="332"/>
      <c r="D76" s="333"/>
      <c r="E76" s="320"/>
      <c r="F76" s="334"/>
      <c r="G76" s="333"/>
      <c r="H76" s="308"/>
      <c r="I76" s="308"/>
    </row>
    <row r="77" spans="1:9" customFormat="1" x14ac:dyDescent="0.2">
      <c r="A77" s="308" t="s">
        <v>417</v>
      </c>
      <c r="B77" s="320">
        <v>1</v>
      </c>
      <c r="C77" s="332" t="s">
        <v>288</v>
      </c>
      <c r="D77" s="333">
        <v>1650</v>
      </c>
      <c r="E77" s="320">
        <f t="shared" ref="E77:E78" si="13">B77*D77</f>
        <v>1650</v>
      </c>
      <c r="F77" s="334">
        <v>50</v>
      </c>
      <c r="G77" s="333">
        <f t="shared" ref="G77:G78" si="14">B77*F77</f>
        <v>50</v>
      </c>
      <c r="H77" s="308"/>
      <c r="I77" s="308"/>
    </row>
    <row r="78" spans="1:9" customFormat="1" x14ac:dyDescent="0.2">
      <c r="B78" s="277"/>
      <c r="C78" s="282"/>
      <c r="D78" s="279"/>
      <c r="E78" s="81">
        <f t="shared" si="13"/>
        <v>0</v>
      </c>
      <c r="F78" s="280"/>
      <c r="G78" s="292">
        <f t="shared" si="14"/>
        <v>0</v>
      </c>
      <c r="H78" s="284"/>
      <c r="I78" s="228"/>
    </row>
    <row r="79" spans="1:9" s="298" customFormat="1" x14ac:dyDescent="0.2">
      <c r="A79" s="298" t="s">
        <v>423</v>
      </c>
      <c r="B79" s="327"/>
      <c r="C79" s="300"/>
      <c r="D79" s="304"/>
      <c r="E79" s="299">
        <f>B79*D79</f>
        <v>0</v>
      </c>
      <c r="F79" s="328"/>
      <c r="G79" s="305">
        <f>SUM(G1:G78)</f>
        <v>2591.48</v>
      </c>
      <c r="H79" s="305" t="s">
        <v>241</v>
      </c>
      <c r="I79" s="299"/>
    </row>
    <row r="80" spans="1:9" customFormat="1" x14ac:dyDescent="0.2">
      <c r="B80" s="277"/>
      <c r="C80" s="282"/>
      <c r="D80" s="279"/>
      <c r="E80" s="228"/>
      <c r="F80" s="280"/>
      <c r="G80" s="284"/>
      <c r="H80" s="284"/>
      <c r="I80" s="228"/>
    </row>
    <row r="81" spans="1:10" customFormat="1" ht="12.75" customHeight="1" x14ac:dyDescent="0.2">
      <c r="A81" s="308" t="s">
        <v>422</v>
      </c>
      <c r="B81" s="289">
        <v>0.1</v>
      </c>
      <c r="C81" s="310"/>
      <c r="D81" s="311"/>
      <c r="E81" s="309"/>
      <c r="F81" s="312"/>
      <c r="G81" s="319">
        <f>G79*B81</f>
        <v>259.14999999999998</v>
      </c>
      <c r="H81" s="308" t="s">
        <v>241</v>
      </c>
      <c r="I81" s="308"/>
    </row>
    <row r="82" spans="1:10" customFormat="1" ht="12.75" customHeight="1" x14ac:dyDescent="0.2">
      <c r="A82" s="308"/>
      <c r="B82" s="289"/>
      <c r="C82" s="310"/>
      <c r="D82" s="311"/>
      <c r="E82" s="309"/>
      <c r="F82" s="312"/>
      <c r="G82" s="326"/>
      <c r="H82" s="308"/>
      <c r="I82" s="308"/>
    </row>
    <row r="83" spans="1:10" customFormat="1" x14ac:dyDescent="0.2">
      <c r="A83" s="298" t="s">
        <v>265</v>
      </c>
      <c r="B83" s="277"/>
      <c r="C83" s="282"/>
      <c r="D83" s="279"/>
      <c r="E83" s="228"/>
      <c r="F83" s="280"/>
      <c r="G83" s="305">
        <f>SUM(G79:G82)</f>
        <v>2850.63</v>
      </c>
      <c r="H83" s="305" t="s">
        <v>241</v>
      </c>
      <c r="I83" s="228"/>
    </row>
    <row r="84" spans="1:10" customFormat="1" x14ac:dyDescent="0.2">
      <c r="B84" s="277"/>
      <c r="C84" s="282"/>
      <c r="D84" s="279"/>
      <c r="E84" s="81"/>
      <c r="F84" s="280"/>
      <c r="G84" s="281"/>
      <c r="H84" s="284"/>
      <c r="I84" s="228"/>
    </row>
    <row r="85" spans="1:10" x14ac:dyDescent="0.2">
      <c r="A85" s="40" t="s">
        <v>242</v>
      </c>
      <c r="B85" s="46"/>
      <c r="D85" s="48"/>
      <c r="E85" s="46"/>
      <c r="F85" s="48"/>
      <c r="G85" s="296">
        <f>'Labor Rates'!F66</f>
        <v>95.83</v>
      </c>
      <c r="H85" s="297" t="s">
        <v>254</v>
      </c>
      <c r="I85" s="46"/>
    </row>
    <row r="86" spans="1:10" customFormat="1" ht="12.75" customHeight="1" x14ac:dyDescent="0.2">
      <c r="A86" s="308"/>
      <c r="B86" s="309"/>
      <c r="C86" s="310"/>
      <c r="D86" s="311"/>
      <c r="E86" s="309"/>
      <c r="F86" s="312"/>
      <c r="G86" s="313"/>
      <c r="H86" s="314"/>
      <c r="I86" s="308"/>
      <c r="J86" s="286"/>
    </row>
    <row r="87" spans="1:10" s="229" customFormat="1" ht="12.75" customHeight="1" x14ac:dyDescent="0.2">
      <c r="A87" s="229" t="s">
        <v>1</v>
      </c>
      <c r="B87" s="315"/>
      <c r="C87" s="316"/>
      <c r="D87" s="317"/>
      <c r="E87" s="318">
        <f>SUM(E1:E86)</f>
        <v>304472</v>
      </c>
      <c r="F87" s="318"/>
      <c r="G87" s="318">
        <f>G83*G85</f>
        <v>273176</v>
      </c>
      <c r="H87" s="318"/>
      <c r="I87" s="318">
        <f>SUM(E87:G87)</f>
        <v>577648</v>
      </c>
    </row>
    <row r="88" spans="1:10" x14ac:dyDescent="0.2">
      <c r="B88" s="46"/>
      <c r="D88" s="48"/>
      <c r="E88" s="46"/>
      <c r="F88" s="48"/>
      <c r="G88" s="46"/>
      <c r="H88" s="48"/>
      <c r="I88" s="46"/>
    </row>
    <row r="89" spans="1:10" x14ac:dyDescent="0.2">
      <c r="A89" s="40" t="s">
        <v>424</v>
      </c>
      <c r="B89" s="46"/>
      <c r="D89" s="48"/>
      <c r="E89" s="46"/>
      <c r="F89" s="48"/>
      <c r="G89" s="46"/>
      <c r="H89" s="48"/>
      <c r="I89" s="46"/>
    </row>
    <row r="90" spans="1:10" x14ac:dyDescent="0.2">
      <c r="A90" s="40" t="s">
        <v>291</v>
      </c>
      <c r="B90" s="49">
        <v>0.2</v>
      </c>
      <c r="D90" s="48"/>
      <c r="E90" s="46">
        <f>E87*B90</f>
        <v>60894</v>
      </c>
      <c r="F90" s="48"/>
      <c r="G90" s="46">
        <f>G87*B90</f>
        <v>54635</v>
      </c>
      <c r="H90" s="48"/>
      <c r="I90" s="46">
        <f>SUM(E90:G90)</f>
        <v>115529</v>
      </c>
    </row>
    <row r="91" spans="1:10" x14ac:dyDescent="0.2">
      <c r="B91" s="49"/>
      <c r="D91" s="48"/>
      <c r="E91" s="46"/>
      <c r="F91" s="48"/>
      <c r="G91" s="46"/>
      <c r="H91" s="48"/>
      <c r="I91" s="46"/>
    </row>
    <row r="92" spans="1:10" x14ac:dyDescent="0.2">
      <c r="B92" s="49"/>
      <c r="D92" s="48"/>
      <c r="E92" s="46"/>
      <c r="F92" s="48"/>
      <c r="G92" s="46"/>
      <c r="H92" s="48"/>
      <c r="I92" s="46"/>
    </row>
    <row r="93" spans="1:10" x14ac:dyDescent="0.2">
      <c r="B93" s="49"/>
      <c r="D93" s="48"/>
      <c r="E93" s="46"/>
      <c r="F93" s="48"/>
      <c r="G93" s="46"/>
      <c r="H93" s="48"/>
      <c r="I93" s="46"/>
    </row>
    <row r="94" spans="1:10" x14ac:dyDescent="0.2">
      <c r="B94" s="49"/>
      <c r="D94" s="48"/>
      <c r="E94" s="46"/>
      <c r="F94" s="48"/>
      <c r="G94" s="46"/>
      <c r="H94" s="48"/>
      <c r="I94" s="46"/>
    </row>
    <row r="95" spans="1:10" x14ac:dyDescent="0.2">
      <c r="B95" s="49"/>
      <c r="D95" s="48"/>
      <c r="E95" s="46"/>
      <c r="F95" s="48"/>
      <c r="G95" s="46"/>
      <c r="H95" s="48"/>
      <c r="I95" s="46"/>
    </row>
    <row r="96" spans="1:10" x14ac:dyDescent="0.2">
      <c r="B96" s="49"/>
      <c r="D96" s="48"/>
      <c r="E96" s="46"/>
      <c r="F96" s="48"/>
      <c r="G96" s="46"/>
      <c r="H96" s="48"/>
      <c r="I96" s="46"/>
    </row>
    <row r="97" spans="1:10" x14ac:dyDescent="0.2">
      <c r="B97" s="46"/>
      <c r="D97" s="48"/>
      <c r="E97" s="46"/>
      <c r="F97" s="48"/>
      <c r="G97" s="46"/>
      <c r="H97" s="48"/>
      <c r="I97" s="46"/>
    </row>
    <row r="98" spans="1:10" ht="13.5" thickBot="1" x14ac:dyDescent="0.25">
      <c r="A98" s="23" t="s">
        <v>7</v>
      </c>
      <c r="B98" s="50">
        <v>732</v>
      </c>
      <c r="C98" s="24" t="s">
        <v>148</v>
      </c>
      <c r="D98" s="51"/>
      <c r="E98" s="47">
        <f>SUM(E87:E97)</f>
        <v>365366</v>
      </c>
      <c r="F98" s="51"/>
      <c r="G98" s="47">
        <f>SUM(G87:G97)</f>
        <v>327811</v>
      </c>
      <c r="H98" s="51"/>
      <c r="I98" s="47">
        <f>SUM(I87:I97)</f>
        <v>693177</v>
      </c>
      <c r="J98" s="80"/>
    </row>
    <row r="99" spans="1:10" ht="13.5" thickTop="1" x14ac:dyDescent="0.2"/>
  </sheetData>
  <phoneticPr fontId="0" type="noConversion"/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D1803-3ABF-4ED0-B1E0-04FF43BDB846}">
  <sheetPr>
    <tabColor theme="3" tint="0.79998168889431442"/>
  </sheetPr>
  <dimension ref="A1:J99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39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85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x14ac:dyDescent="0.2">
      <c r="A7" s="1" t="s">
        <v>912</v>
      </c>
      <c r="B7" s="46"/>
      <c r="D7" s="48"/>
      <c r="E7" s="46"/>
      <c r="F7" s="48"/>
      <c r="G7" s="46"/>
      <c r="H7" s="48"/>
      <c r="I7" s="46"/>
    </row>
    <row r="8" spans="1:10" x14ac:dyDescent="0.2">
      <c r="B8" s="46"/>
      <c r="D8" s="48"/>
      <c r="E8" s="46"/>
      <c r="F8" s="48"/>
      <c r="G8" s="46"/>
      <c r="H8" s="48"/>
      <c r="I8" s="46"/>
    </row>
    <row r="9" spans="1:10" customFormat="1" ht="12.75" customHeight="1" x14ac:dyDescent="0.2">
      <c r="A9" s="308" t="s">
        <v>549</v>
      </c>
      <c r="B9" s="320">
        <v>320</v>
      </c>
      <c r="C9" s="310" t="s">
        <v>277</v>
      </c>
      <c r="D9" s="333">
        <v>14</v>
      </c>
      <c r="E9" s="320">
        <f t="shared" ref="E9:E17" si="0">B9*D9</f>
        <v>4480</v>
      </c>
      <c r="F9" s="334">
        <v>0.9</v>
      </c>
      <c r="G9" s="333">
        <f t="shared" ref="G9:G17" si="1">B9*F9</f>
        <v>288</v>
      </c>
      <c r="H9" s="308"/>
      <c r="I9" s="308"/>
    </row>
    <row r="10" spans="1:10" customFormat="1" ht="12.75" customHeight="1" x14ac:dyDescent="0.2">
      <c r="A10" s="308"/>
      <c r="B10" s="320"/>
      <c r="C10" s="310"/>
      <c r="D10" s="333"/>
      <c r="E10" s="320">
        <f t="shared" si="0"/>
        <v>0</v>
      </c>
      <c r="F10" s="334"/>
      <c r="G10" s="333">
        <f t="shared" si="1"/>
        <v>0</v>
      </c>
      <c r="H10" s="308"/>
      <c r="I10" s="308"/>
    </row>
    <row r="11" spans="1:10" customFormat="1" ht="12.75" customHeight="1" x14ac:dyDescent="0.2">
      <c r="A11" s="308" t="s">
        <v>550</v>
      </c>
      <c r="B11" s="320">
        <v>48</v>
      </c>
      <c r="C11" s="310" t="s">
        <v>277</v>
      </c>
      <c r="D11" s="333">
        <v>21</v>
      </c>
      <c r="E11" s="320">
        <f t="shared" si="0"/>
        <v>1008</v>
      </c>
      <c r="F11" s="334">
        <v>1.125</v>
      </c>
      <c r="G11" s="333">
        <f t="shared" si="1"/>
        <v>54</v>
      </c>
      <c r="H11" s="308"/>
      <c r="I11" s="308"/>
    </row>
    <row r="12" spans="1:10" customFormat="1" ht="12.75" customHeight="1" x14ac:dyDescent="0.2">
      <c r="A12" s="308"/>
      <c r="B12" s="320"/>
      <c r="C12" s="310"/>
      <c r="D12" s="333"/>
      <c r="E12" s="320">
        <f t="shared" si="0"/>
        <v>0</v>
      </c>
      <c r="F12" s="334"/>
      <c r="G12" s="333">
        <f t="shared" si="1"/>
        <v>0</v>
      </c>
      <c r="H12" s="308"/>
      <c r="I12" s="308"/>
    </row>
    <row r="13" spans="1:10" customFormat="1" ht="12.75" customHeight="1" x14ac:dyDescent="0.2">
      <c r="A13" s="308" t="s">
        <v>551</v>
      </c>
      <c r="B13" s="320">
        <v>16</v>
      </c>
      <c r="C13" s="310" t="s">
        <v>277</v>
      </c>
      <c r="D13" s="333">
        <v>188</v>
      </c>
      <c r="E13" s="320">
        <f t="shared" si="0"/>
        <v>3008</v>
      </c>
      <c r="F13" s="334">
        <v>1.3</v>
      </c>
      <c r="G13" s="333">
        <f t="shared" si="1"/>
        <v>20.8</v>
      </c>
      <c r="H13" s="308"/>
      <c r="I13" s="308"/>
    </row>
    <row r="14" spans="1:10" customFormat="1" ht="12.75" customHeight="1" x14ac:dyDescent="0.2">
      <c r="A14" s="308"/>
      <c r="B14" s="320"/>
      <c r="C14" s="310"/>
      <c r="D14" s="333"/>
      <c r="E14" s="320">
        <f t="shared" si="0"/>
        <v>0</v>
      </c>
      <c r="F14" s="334"/>
      <c r="G14" s="333">
        <f t="shared" si="1"/>
        <v>0</v>
      </c>
      <c r="H14" s="308"/>
      <c r="I14" s="308"/>
    </row>
    <row r="15" spans="1:10" customFormat="1" ht="12.75" customHeight="1" x14ac:dyDescent="0.2">
      <c r="A15" s="308" t="s">
        <v>552</v>
      </c>
      <c r="B15" s="320">
        <v>3</v>
      </c>
      <c r="C15" s="310" t="s">
        <v>277</v>
      </c>
      <c r="D15" s="333">
        <v>53</v>
      </c>
      <c r="E15" s="320">
        <f t="shared" si="0"/>
        <v>159</v>
      </c>
      <c r="F15" s="334">
        <v>1.25</v>
      </c>
      <c r="G15" s="333">
        <f t="shared" si="1"/>
        <v>3.75</v>
      </c>
      <c r="H15" s="308"/>
      <c r="I15" s="308"/>
    </row>
    <row r="16" spans="1:10" customFormat="1" ht="12.75" customHeight="1" x14ac:dyDescent="0.2">
      <c r="A16" s="308"/>
      <c r="B16" s="320"/>
      <c r="C16" s="310"/>
      <c r="D16" s="333"/>
      <c r="E16" s="320">
        <f t="shared" si="0"/>
        <v>0</v>
      </c>
      <c r="F16" s="334"/>
      <c r="G16" s="333">
        <f t="shared" si="1"/>
        <v>0</v>
      </c>
      <c r="H16" s="308"/>
      <c r="I16" s="308"/>
    </row>
    <row r="17" spans="1:9" customFormat="1" ht="12.75" customHeight="1" x14ac:dyDescent="0.2">
      <c r="A17" s="308" t="s">
        <v>553</v>
      </c>
      <c r="B17" s="320">
        <v>3</v>
      </c>
      <c r="C17" s="310" t="s">
        <v>277</v>
      </c>
      <c r="D17" s="333">
        <v>58</v>
      </c>
      <c r="E17" s="320">
        <f t="shared" si="0"/>
        <v>174</v>
      </c>
      <c r="F17" s="334">
        <v>0.72699999999999998</v>
      </c>
      <c r="G17" s="333">
        <f t="shared" si="1"/>
        <v>2.1800000000000002</v>
      </c>
      <c r="H17" s="308"/>
      <c r="I17" s="308"/>
    </row>
    <row r="18" spans="1:9" x14ac:dyDescent="0.2">
      <c r="B18" s="46"/>
      <c r="D18" s="48"/>
      <c r="E18" s="46">
        <f t="shared" ref="E18:E22" si="2">B18*D18</f>
        <v>0</v>
      </c>
      <c r="F18" s="48"/>
      <c r="G18" s="46">
        <f t="shared" ref="G18:G40" si="3">B18*F18</f>
        <v>0</v>
      </c>
      <c r="H18" s="48">
        <f t="shared" ref="H18:H22" si="4">D18+F18</f>
        <v>0</v>
      </c>
      <c r="I18" s="46">
        <f t="shared" ref="I18:I22" si="5">SUM(E18,G18)</f>
        <v>0</v>
      </c>
    </row>
    <row r="19" spans="1:9" customFormat="1" ht="12.75" customHeight="1" x14ac:dyDescent="0.2">
      <c r="A19" s="308" t="s">
        <v>554</v>
      </c>
      <c r="B19" s="320">
        <v>2</v>
      </c>
      <c r="C19" s="310" t="s">
        <v>277</v>
      </c>
      <c r="D19" s="333">
        <v>46</v>
      </c>
      <c r="E19" s="320">
        <f t="shared" si="2"/>
        <v>92</v>
      </c>
      <c r="F19" s="334">
        <v>1.125</v>
      </c>
      <c r="G19" s="333">
        <f t="shared" si="3"/>
        <v>2.25</v>
      </c>
      <c r="H19" s="308"/>
      <c r="I19" s="308"/>
    </row>
    <row r="20" spans="1:9" customFormat="1" ht="12.75" customHeight="1" x14ac:dyDescent="0.2">
      <c r="A20" s="308"/>
      <c r="B20" s="320"/>
      <c r="C20" s="310"/>
      <c r="D20" s="333"/>
      <c r="E20" s="320">
        <f t="shared" si="2"/>
        <v>0</v>
      </c>
      <c r="F20" s="334"/>
      <c r="G20" s="333">
        <f t="shared" si="3"/>
        <v>0</v>
      </c>
      <c r="H20" s="308"/>
      <c r="I20" s="308"/>
    </row>
    <row r="21" spans="1:9" customFormat="1" ht="12.75" customHeight="1" x14ac:dyDescent="0.2">
      <c r="A21" s="308" t="s">
        <v>555</v>
      </c>
      <c r="B21" s="320">
        <v>29</v>
      </c>
      <c r="C21" s="310" t="s">
        <v>277</v>
      </c>
      <c r="D21" s="333">
        <v>15</v>
      </c>
      <c r="E21" s="320">
        <f t="shared" si="2"/>
        <v>435</v>
      </c>
      <c r="F21" s="334">
        <v>0.2</v>
      </c>
      <c r="G21" s="333">
        <f t="shared" si="3"/>
        <v>5.8</v>
      </c>
      <c r="H21" s="308"/>
      <c r="I21" s="308"/>
    </row>
    <row r="22" spans="1:9" x14ac:dyDescent="0.2">
      <c r="B22" s="46"/>
      <c r="D22" s="48"/>
      <c r="E22" s="46">
        <f t="shared" si="2"/>
        <v>0</v>
      </c>
      <c r="F22" s="48"/>
      <c r="G22" s="46">
        <f t="shared" si="3"/>
        <v>0</v>
      </c>
      <c r="H22" s="48">
        <f t="shared" si="4"/>
        <v>0</v>
      </c>
      <c r="I22" s="46">
        <f t="shared" si="5"/>
        <v>0</v>
      </c>
    </row>
    <row r="23" spans="1:9" customFormat="1" ht="12.75" customHeight="1" x14ac:dyDescent="0.2">
      <c r="A23" s="308" t="s">
        <v>560</v>
      </c>
      <c r="B23" s="320">
        <v>3</v>
      </c>
      <c r="C23" s="310" t="s">
        <v>277</v>
      </c>
      <c r="D23" s="333">
        <v>350</v>
      </c>
      <c r="E23" s="320">
        <f>B23*D23</f>
        <v>1050</v>
      </c>
      <c r="F23" s="334">
        <v>5.5</v>
      </c>
      <c r="G23" s="333">
        <f t="shared" si="3"/>
        <v>16.5</v>
      </c>
      <c r="H23" s="308"/>
      <c r="I23" s="308"/>
    </row>
    <row r="24" spans="1:9" customFormat="1" ht="12.75" customHeight="1" x14ac:dyDescent="0.2">
      <c r="A24" s="308"/>
      <c r="B24" s="320"/>
      <c r="C24" s="310"/>
      <c r="D24" s="333"/>
      <c r="E24" s="320"/>
      <c r="F24" s="334"/>
      <c r="G24" s="333">
        <f t="shared" si="3"/>
        <v>0</v>
      </c>
      <c r="H24" s="308"/>
      <c r="I24" s="308"/>
    </row>
    <row r="25" spans="1:9" customFormat="1" ht="12.75" customHeight="1" x14ac:dyDescent="0.2">
      <c r="A25" s="308" t="s">
        <v>561</v>
      </c>
      <c r="B25" s="320"/>
      <c r="C25" s="310"/>
      <c r="D25" s="333"/>
      <c r="E25" s="320">
        <f t="shared" ref="E25:E40" si="6">B25*D25</f>
        <v>0</v>
      </c>
      <c r="F25" s="334"/>
      <c r="G25" s="333">
        <f t="shared" si="3"/>
        <v>0</v>
      </c>
      <c r="H25" s="308"/>
      <c r="I25" s="308"/>
    </row>
    <row r="26" spans="1:9" customFormat="1" ht="12.75" customHeight="1" x14ac:dyDescent="0.2">
      <c r="A26" s="308" t="s">
        <v>562</v>
      </c>
      <c r="B26" s="320">
        <v>2</v>
      </c>
      <c r="C26" s="310" t="s">
        <v>277</v>
      </c>
      <c r="D26" s="333">
        <v>175</v>
      </c>
      <c r="E26" s="320">
        <f t="shared" si="6"/>
        <v>350</v>
      </c>
      <c r="F26" s="334">
        <v>2.7749999999999999</v>
      </c>
      <c r="G26" s="333">
        <f t="shared" si="3"/>
        <v>5.55</v>
      </c>
      <c r="H26" s="308"/>
      <c r="I26" s="308"/>
    </row>
    <row r="27" spans="1:9" customFormat="1" ht="12.75" customHeight="1" x14ac:dyDescent="0.2">
      <c r="A27" s="308"/>
      <c r="B27" s="320"/>
      <c r="C27" s="310"/>
      <c r="D27" s="333"/>
      <c r="E27" s="320">
        <f t="shared" si="6"/>
        <v>0</v>
      </c>
      <c r="F27" s="334"/>
      <c r="G27" s="333">
        <f t="shared" si="3"/>
        <v>0</v>
      </c>
      <c r="H27" s="308"/>
      <c r="I27" s="308"/>
    </row>
    <row r="28" spans="1:9" customFormat="1" ht="12.75" customHeight="1" x14ac:dyDescent="0.2">
      <c r="A28" s="308" t="s">
        <v>563</v>
      </c>
      <c r="B28" s="320"/>
      <c r="C28" s="310"/>
      <c r="D28" s="333"/>
      <c r="E28" s="320"/>
      <c r="F28" s="334"/>
      <c r="G28" s="333">
        <f t="shared" si="3"/>
        <v>0</v>
      </c>
      <c r="H28" s="308"/>
      <c r="I28" s="308"/>
    </row>
    <row r="29" spans="1:9" customFormat="1" ht="12.75" customHeight="1" x14ac:dyDescent="0.2">
      <c r="A29" s="308" t="s">
        <v>562</v>
      </c>
      <c r="B29" s="320">
        <v>11</v>
      </c>
      <c r="C29" s="310" t="s">
        <v>277</v>
      </c>
      <c r="D29" s="333">
        <v>110</v>
      </c>
      <c r="E29" s="320">
        <f t="shared" si="6"/>
        <v>1210</v>
      </c>
      <c r="F29" s="334">
        <v>1.8</v>
      </c>
      <c r="G29" s="333">
        <f t="shared" si="3"/>
        <v>19.8</v>
      </c>
      <c r="H29" s="308"/>
      <c r="I29" s="308"/>
    </row>
    <row r="30" spans="1:9" customFormat="1" ht="12.75" customHeight="1" x14ac:dyDescent="0.2">
      <c r="A30" s="308"/>
      <c r="B30" s="320"/>
      <c r="C30" s="310"/>
      <c r="D30" s="333"/>
      <c r="E30" s="320"/>
      <c r="F30" s="334"/>
      <c r="G30" s="333"/>
      <c r="H30" s="308"/>
      <c r="I30" s="308"/>
    </row>
    <row r="31" spans="1:9" customFormat="1" ht="12.75" customHeight="1" x14ac:dyDescent="0.2">
      <c r="A31" s="308" t="s">
        <v>564</v>
      </c>
      <c r="B31" s="320">
        <v>3</v>
      </c>
      <c r="C31" s="310" t="s">
        <v>277</v>
      </c>
      <c r="D31" s="333">
        <v>7768.35</v>
      </c>
      <c r="E31" s="320">
        <f t="shared" ref="E31" si="7">B31*D31</f>
        <v>23305</v>
      </c>
      <c r="F31" s="334">
        <v>34</v>
      </c>
      <c r="G31" s="333">
        <f t="shared" ref="G31" si="8">B31*F31</f>
        <v>102</v>
      </c>
      <c r="H31" s="308"/>
      <c r="I31" s="308"/>
    </row>
    <row r="32" spans="1:9" customFormat="1" ht="12.75" customHeight="1" x14ac:dyDescent="0.2">
      <c r="A32" s="308"/>
      <c r="B32" s="320"/>
      <c r="C32" s="310"/>
      <c r="D32" s="333"/>
      <c r="E32" s="320"/>
      <c r="F32" s="334"/>
      <c r="G32" s="333"/>
      <c r="H32" s="308"/>
      <c r="I32" s="308"/>
    </row>
    <row r="33" spans="1:9" customFormat="1" ht="12.75" customHeight="1" x14ac:dyDescent="0.2">
      <c r="A33" s="308" t="s">
        <v>565</v>
      </c>
      <c r="B33" s="320">
        <v>2</v>
      </c>
      <c r="C33" s="310" t="s">
        <v>277</v>
      </c>
      <c r="D33" s="333">
        <v>3321.45</v>
      </c>
      <c r="E33" s="320">
        <f t="shared" ref="E33" si="9">B33*D33</f>
        <v>6643</v>
      </c>
      <c r="F33" s="334">
        <v>17</v>
      </c>
      <c r="G33" s="333">
        <f t="shared" ref="G33" si="10">B33*F33</f>
        <v>34</v>
      </c>
      <c r="H33" s="308"/>
      <c r="I33" s="308"/>
    </row>
    <row r="34" spans="1:9" customFormat="1" ht="12.75" customHeight="1" x14ac:dyDescent="0.2">
      <c r="A34" s="308"/>
      <c r="B34" s="320"/>
      <c r="C34" s="310"/>
      <c r="D34" s="333"/>
      <c r="E34" s="320">
        <f t="shared" si="6"/>
        <v>0</v>
      </c>
      <c r="F34" s="334"/>
      <c r="G34" s="333">
        <f t="shared" si="3"/>
        <v>0</v>
      </c>
      <c r="H34" s="308"/>
      <c r="I34" s="308"/>
    </row>
    <row r="35" spans="1:9" customFormat="1" ht="12.75" customHeight="1" x14ac:dyDescent="0.2">
      <c r="A35" s="308" t="s">
        <v>566</v>
      </c>
      <c r="B35" s="320">
        <v>13</v>
      </c>
      <c r="C35" s="310" t="s">
        <v>277</v>
      </c>
      <c r="D35" s="333">
        <v>75</v>
      </c>
      <c r="E35" s="320">
        <f t="shared" si="6"/>
        <v>975</v>
      </c>
      <c r="F35" s="334">
        <v>1.75</v>
      </c>
      <c r="G35" s="333">
        <f t="shared" si="3"/>
        <v>22.75</v>
      </c>
      <c r="H35" s="308"/>
      <c r="I35" s="308"/>
    </row>
    <row r="36" spans="1:9" customFormat="1" ht="12.75" customHeight="1" x14ac:dyDescent="0.2">
      <c r="A36" s="308"/>
      <c r="B36" s="320"/>
      <c r="C36" s="310"/>
      <c r="D36" s="333"/>
      <c r="E36" s="320">
        <f t="shared" si="6"/>
        <v>0</v>
      </c>
      <c r="F36" s="334"/>
      <c r="G36" s="333">
        <f t="shared" si="3"/>
        <v>0</v>
      </c>
      <c r="H36" s="308"/>
      <c r="I36" s="308"/>
    </row>
    <row r="37" spans="1:9" customFormat="1" ht="12.75" customHeight="1" x14ac:dyDescent="0.2">
      <c r="A37" s="308"/>
      <c r="B37" s="320"/>
      <c r="C37" s="310"/>
      <c r="D37" s="333"/>
      <c r="E37" s="320"/>
      <c r="F37" s="334"/>
      <c r="G37" s="333"/>
      <c r="H37" s="308"/>
      <c r="I37" s="308"/>
    </row>
    <row r="38" spans="1:9" customFormat="1" ht="12.75" customHeight="1" x14ac:dyDescent="0.2">
      <c r="A38" s="1" t="s">
        <v>913</v>
      </c>
      <c r="B38" s="320"/>
      <c r="C38" s="310"/>
      <c r="D38" s="333"/>
      <c r="E38" s="320"/>
      <c r="F38" s="334"/>
      <c r="G38" s="333"/>
      <c r="H38" s="308"/>
      <c r="I38" s="308"/>
    </row>
    <row r="39" spans="1:9" customFormat="1" ht="12.75" customHeight="1" x14ac:dyDescent="0.2">
      <c r="A39" s="308"/>
      <c r="B39" s="320"/>
      <c r="C39" s="310"/>
      <c r="D39" s="333"/>
      <c r="E39" s="320"/>
      <c r="F39" s="334"/>
      <c r="G39" s="333"/>
      <c r="H39" s="308"/>
      <c r="I39" s="308"/>
    </row>
    <row r="40" spans="1:9" customFormat="1" ht="12.75" customHeight="1" x14ac:dyDescent="0.2">
      <c r="A40" s="308" t="s">
        <v>567</v>
      </c>
      <c r="B40" s="320">
        <v>19</v>
      </c>
      <c r="C40" s="310" t="s">
        <v>277</v>
      </c>
      <c r="D40" s="333">
        <v>54</v>
      </c>
      <c r="E40" s="320">
        <f t="shared" si="6"/>
        <v>1026</v>
      </c>
      <c r="F40" s="334">
        <v>0.6</v>
      </c>
      <c r="G40" s="333">
        <f t="shared" si="3"/>
        <v>11.4</v>
      </c>
      <c r="H40" s="308"/>
      <c r="I40" s="308"/>
    </row>
    <row r="41" spans="1:9" customFormat="1" ht="12.75" customHeight="1" x14ac:dyDescent="0.2">
      <c r="A41" s="308"/>
      <c r="B41" s="320"/>
      <c r="C41" s="310"/>
      <c r="D41" s="333"/>
      <c r="E41" s="320"/>
      <c r="F41" s="334"/>
      <c r="G41" s="333"/>
      <c r="H41" s="308"/>
      <c r="I41" s="308"/>
    </row>
    <row r="42" spans="1:9" customFormat="1" ht="12.75" customHeight="1" x14ac:dyDescent="0.2">
      <c r="A42" s="308" t="s">
        <v>568</v>
      </c>
      <c r="B42" s="320">
        <v>4</v>
      </c>
      <c r="C42" s="310" t="s">
        <v>277</v>
      </c>
      <c r="D42" s="333">
        <v>920</v>
      </c>
      <c r="E42" s="320">
        <f t="shared" ref="E42:E47" si="11">B42*D42</f>
        <v>3680</v>
      </c>
      <c r="F42" s="334">
        <v>2.46</v>
      </c>
      <c r="G42" s="333">
        <f t="shared" ref="G42:G47" si="12">B42*F42</f>
        <v>9.84</v>
      </c>
      <c r="H42" s="308"/>
      <c r="I42" s="308"/>
    </row>
    <row r="43" spans="1:9" customFormat="1" ht="12.75" customHeight="1" x14ac:dyDescent="0.2">
      <c r="A43" s="308"/>
      <c r="B43" s="320"/>
      <c r="C43" s="310"/>
      <c r="D43" s="333"/>
      <c r="E43" s="320">
        <f t="shared" si="11"/>
        <v>0</v>
      </c>
      <c r="F43" s="334"/>
      <c r="G43" s="333">
        <f t="shared" si="12"/>
        <v>0</v>
      </c>
      <c r="H43" s="308"/>
      <c r="I43" s="308"/>
    </row>
    <row r="44" spans="1:9" customFormat="1" ht="12.75" customHeight="1" x14ac:dyDescent="0.2">
      <c r="A44" s="308" t="s">
        <v>569</v>
      </c>
      <c r="B44" s="320">
        <v>1</v>
      </c>
      <c r="C44" s="310" t="s">
        <v>277</v>
      </c>
      <c r="D44" s="333">
        <v>550</v>
      </c>
      <c r="E44" s="320">
        <f t="shared" si="11"/>
        <v>550</v>
      </c>
      <c r="F44" s="334">
        <v>2.83</v>
      </c>
      <c r="G44" s="333">
        <f t="shared" si="12"/>
        <v>2.83</v>
      </c>
      <c r="H44" s="308"/>
      <c r="I44" s="308"/>
    </row>
    <row r="45" spans="1:9" customFormat="1" ht="12.75" customHeight="1" x14ac:dyDescent="0.2">
      <c r="A45" s="308"/>
      <c r="B45" s="320"/>
      <c r="C45" s="310"/>
      <c r="D45" s="333"/>
      <c r="E45" s="320">
        <f t="shared" si="11"/>
        <v>0</v>
      </c>
      <c r="F45" s="334"/>
      <c r="G45" s="333">
        <f t="shared" si="12"/>
        <v>0</v>
      </c>
      <c r="H45" s="308"/>
      <c r="I45" s="308"/>
    </row>
    <row r="46" spans="1:9" customFormat="1" ht="12.75" customHeight="1" x14ac:dyDescent="0.2">
      <c r="A46" s="308" t="s">
        <v>570</v>
      </c>
      <c r="B46" s="320"/>
      <c r="C46" s="310"/>
      <c r="D46" s="333"/>
      <c r="E46" s="320"/>
      <c r="F46" s="334"/>
      <c r="G46" s="333">
        <f t="shared" si="12"/>
        <v>0</v>
      </c>
      <c r="H46" s="308"/>
      <c r="I46" s="308"/>
    </row>
    <row r="47" spans="1:9" customFormat="1" ht="12.75" customHeight="1" x14ac:dyDescent="0.2">
      <c r="A47" s="308" t="s">
        <v>571</v>
      </c>
      <c r="B47" s="320">
        <v>11</v>
      </c>
      <c r="C47" s="310" t="s">
        <v>277</v>
      </c>
      <c r="D47" s="333">
        <v>730</v>
      </c>
      <c r="E47" s="320">
        <f t="shared" si="11"/>
        <v>8030</v>
      </c>
      <c r="F47" s="334">
        <v>2.52</v>
      </c>
      <c r="G47" s="333">
        <f t="shared" si="12"/>
        <v>27.72</v>
      </c>
      <c r="H47" s="308"/>
      <c r="I47" s="308"/>
    </row>
    <row r="48" spans="1:9" customFormat="1" ht="12.75" customHeight="1" x14ac:dyDescent="0.2">
      <c r="A48" s="308"/>
      <c r="B48" s="320"/>
      <c r="C48" s="310"/>
      <c r="D48" s="333"/>
      <c r="E48" s="320"/>
      <c r="F48" s="334"/>
      <c r="G48" s="333"/>
      <c r="H48" s="308"/>
      <c r="I48" s="308"/>
    </row>
    <row r="49" spans="1:9" customFormat="1" ht="12.75" customHeight="1" x14ac:dyDescent="0.2">
      <c r="A49" s="288" t="s">
        <v>906</v>
      </c>
      <c r="B49" s="320"/>
      <c r="C49" s="310"/>
      <c r="D49" s="333"/>
      <c r="E49" s="320"/>
      <c r="F49" s="334"/>
      <c r="G49" s="333"/>
      <c r="H49" s="308"/>
      <c r="I49" s="308"/>
    </row>
    <row r="50" spans="1:9" customFormat="1" ht="12.75" customHeight="1" x14ac:dyDescent="0.2">
      <c r="A50" s="308"/>
      <c r="B50" s="320"/>
      <c r="C50" s="310"/>
      <c r="D50" s="333"/>
      <c r="E50" s="320"/>
      <c r="F50" s="334"/>
      <c r="G50" s="333"/>
      <c r="H50" s="308"/>
      <c r="I50" s="308"/>
    </row>
    <row r="51" spans="1:9" customFormat="1" ht="12.75" customHeight="1" x14ac:dyDescent="0.2">
      <c r="A51" s="308" t="s">
        <v>572</v>
      </c>
      <c r="B51" s="320">
        <v>1250</v>
      </c>
      <c r="C51" s="310" t="s">
        <v>236</v>
      </c>
      <c r="D51" s="333">
        <v>2.0299999999999998</v>
      </c>
      <c r="E51" s="320">
        <f t="shared" ref="E51" si="13">B51*D51</f>
        <v>2538</v>
      </c>
      <c r="F51" s="334">
        <v>7.0000000000000007E-2</v>
      </c>
      <c r="G51" s="333">
        <f t="shared" ref="G51:G66" si="14">B51*F51</f>
        <v>87.5</v>
      </c>
      <c r="H51" s="308"/>
      <c r="I51" s="308"/>
    </row>
    <row r="52" spans="1:9" customFormat="1" ht="12.75" customHeight="1" x14ac:dyDescent="0.2">
      <c r="A52" s="308"/>
      <c r="B52" s="320"/>
      <c r="C52" s="310"/>
      <c r="D52" s="333"/>
      <c r="E52" s="320"/>
      <c r="F52" s="312"/>
      <c r="G52" s="333">
        <f t="shared" si="14"/>
        <v>0</v>
      </c>
      <c r="H52" s="308"/>
      <c r="I52" s="308"/>
    </row>
    <row r="53" spans="1:9" customFormat="1" ht="12.75" customHeight="1" x14ac:dyDescent="0.2">
      <c r="A53" s="308" t="s">
        <v>573</v>
      </c>
      <c r="B53" s="320">
        <v>3685</v>
      </c>
      <c r="C53" s="310" t="s">
        <v>236</v>
      </c>
      <c r="D53" s="333">
        <v>1.1000000000000001</v>
      </c>
      <c r="E53" s="320">
        <f>B53*D53</f>
        <v>4054</v>
      </c>
      <c r="F53" s="336">
        <v>6.2E-2</v>
      </c>
      <c r="G53" s="333">
        <f t="shared" si="14"/>
        <v>228.47</v>
      </c>
      <c r="H53" s="308"/>
      <c r="I53" s="308"/>
    </row>
    <row r="54" spans="1:9" customFormat="1" ht="12.75" customHeight="1" x14ac:dyDescent="0.2">
      <c r="A54" s="308"/>
      <c r="B54" s="320"/>
      <c r="C54" s="310"/>
      <c r="D54" s="333"/>
      <c r="E54" s="320">
        <f>B54*D54</f>
        <v>0</v>
      </c>
      <c r="F54" s="312"/>
      <c r="G54" s="333">
        <f t="shared" si="14"/>
        <v>0</v>
      </c>
      <c r="H54" s="308"/>
      <c r="I54" s="308"/>
    </row>
    <row r="55" spans="1:9" customFormat="1" ht="12.75" customHeight="1" x14ac:dyDescent="0.2">
      <c r="A55" s="308" t="s">
        <v>574</v>
      </c>
      <c r="B55" s="320">
        <v>2180</v>
      </c>
      <c r="C55" s="310" t="s">
        <v>236</v>
      </c>
      <c r="D55" s="333">
        <v>0.63</v>
      </c>
      <c r="E55" s="320">
        <f>B55*D55</f>
        <v>1373</v>
      </c>
      <c r="F55" s="334">
        <v>4.7E-2</v>
      </c>
      <c r="G55" s="333">
        <f t="shared" si="14"/>
        <v>102.46</v>
      </c>
      <c r="H55" s="308"/>
      <c r="I55" s="308"/>
    </row>
    <row r="56" spans="1:9" customFormat="1" ht="12.75" customHeight="1" x14ac:dyDescent="0.2">
      <c r="A56" s="308"/>
      <c r="B56" s="320"/>
      <c r="C56" s="310"/>
      <c r="D56" s="333"/>
      <c r="E56" s="320"/>
      <c r="F56" s="334"/>
      <c r="G56" s="333">
        <f t="shared" si="14"/>
        <v>0</v>
      </c>
      <c r="H56" s="308"/>
      <c r="I56" s="308"/>
    </row>
    <row r="57" spans="1:9" customFormat="1" ht="12.75" customHeight="1" x14ac:dyDescent="0.2">
      <c r="A57" s="308" t="s">
        <v>575</v>
      </c>
      <c r="B57" s="320">
        <v>4255</v>
      </c>
      <c r="C57" s="310" t="s">
        <v>236</v>
      </c>
      <c r="D57" s="333">
        <v>1.3</v>
      </c>
      <c r="E57" s="320">
        <f t="shared" ref="E57:E66" si="15">B57*D57</f>
        <v>5532</v>
      </c>
      <c r="F57" s="334">
        <v>1.2999999999999999E-2</v>
      </c>
      <c r="G57" s="333">
        <f t="shared" si="14"/>
        <v>55.32</v>
      </c>
      <c r="H57" s="308"/>
      <c r="I57" s="308"/>
    </row>
    <row r="58" spans="1:9" customFormat="1" ht="12.75" customHeight="1" x14ac:dyDescent="0.2">
      <c r="A58" s="308"/>
      <c r="B58" s="320"/>
      <c r="C58" s="310"/>
      <c r="D58" s="333"/>
      <c r="E58" s="320">
        <f t="shared" si="15"/>
        <v>0</v>
      </c>
      <c r="F58" s="334"/>
      <c r="G58" s="333">
        <f t="shared" si="14"/>
        <v>0</v>
      </c>
      <c r="H58" s="308"/>
      <c r="I58" s="308"/>
    </row>
    <row r="59" spans="1:9" customFormat="1" ht="12.75" customHeight="1" x14ac:dyDescent="0.2">
      <c r="A59" s="308" t="s">
        <v>576</v>
      </c>
      <c r="B59" s="320">
        <v>6912</v>
      </c>
      <c r="C59" s="310" t="s">
        <v>236</v>
      </c>
      <c r="D59" s="333">
        <v>0.91</v>
      </c>
      <c r="E59" s="320">
        <f t="shared" si="15"/>
        <v>6290</v>
      </c>
      <c r="F59" s="334">
        <v>0.01</v>
      </c>
      <c r="G59" s="333">
        <f t="shared" si="14"/>
        <v>69.12</v>
      </c>
      <c r="H59" s="308"/>
      <c r="I59" s="308"/>
    </row>
    <row r="60" spans="1:9" customFormat="1" ht="12.75" customHeight="1" x14ac:dyDescent="0.2">
      <c r="A60" s="308"/>
      <c r="B60" s="320"/>
      <c r="C60" s="310"/>
      <c r="D60" s="333"/>
      <c r="E60" s="320">
        <f t="shared" si="15"/>
        <v>0</v>
      </c>
      <c r="F60" s="334"/>
      <c r="G60" s="333">
        <f t="shared" si="14"/>
        <v>0</v>
      </c>
      <c r="H60" s="308"/>
      <c r="I60" s="308"/>
    </row>
    <row r="61" spans="1:9" customFormat="1" ht="12.75" customHeight="1" x14ac:dyDescent="0.2">
      <c r="A61" s="308" t="s">
        <v>577</v>
      </c>
      <c r="B61" s="320">
        <v>7648</v>
      </c>
      <c r="C61" s="310" t="s">
        <v>236</v>
      </c>
      <c r="D61" s="333">
        <v>0.64</v>
      </c>
      <c r="E61" s="320">
        <f t="shared" si="15"/>
        <v>4895</v>
      </c>
      <c r="F61" s="334">
        <v>8.0000000000000002E-3</v>
      </c>
      <c r="G61" s="333">
        <f t="shared" si="14"/>
        <v>61.18</v>
      </c>
      <c r="H61" s="308"/>
      <c r="I61" s="308"/>
    </row>
    <row r="62" spans="1:9" customFormat="1" ht="12.75" customHeight="1" x14ac:dyDescent="0.2">
      <c r="A62" s="308"/>
      <c r="B62" s="320"/>
      <c r="C62" s="310"/>
      <c r="D62" s="333"/>
      <c r="E62" s="320">
        <f t="shared" si="15"/>
        <v>0</v>
      </c>
      <c r="F62" s="334"/>
      <c r="G62" s="333">
        <f t="shared" si="14"/>
        <v>0</v>
      </c>
      <c r="H62" s="308"/>
      <c r="I62" s="308"/>
    </row>
    <row r="63" spans="1:9" customFormat="1" ht="12.75" customHeight="1" x14ac:dyDescent="0.2">
      <c r="A63" s="308" t="s">
        <v>578</v>
      </c>
      <c r="B63" s="320">
        <v>16795</v>
      </c>
      <c r="C63" s="310" t="s">
        <v>236</v>
      </c>
      <c r="D63" s="333">
        <v>0.36</v>
      </c>
      <c r="E63" s="320">
        <f t="shared" si="15"/>
        <v>6046</v>
      </c>
      <c r="F63" s="334">
        <v>7.0000000000000001E-3</v>
      </c>
      <c r="G63" s="333">
        <f t="shared" si="14"/>
        <v>117.57</v>
      </c>
      <c r="H63" s="308"/>
      <c r="I63" s="308"/>
    </row>
    <row r="64" spans="1:9" customFormat="1" ht="12.75" customHeight="1" x14ac:dyDescent="0.2">
      <c r="A64" s="308"/>
      <c r="B64" s="320"/>
      <c r="C64" s="310"/>
      <c r="D64" s="333"/>
      <c r="E64" s="320"/>
      <c r="F64" s="334"/>
      <c r="G64" s="333"/>
      <c r="H64" s="308"/>
      <c r="I64" s="308"/>
    </row>
    <row r="65" spans="1:10" customFormat="1" x14ac:dyDescent="0.2">
      <c r="A65" s="308" t="s">
        <v>417</v>
      </c>
      <c r="B65" s="320">
        <v>1</v>
      </c>
      <c r="C65" s="332" t="s">
        <v>288</v>
      </c>
      <c r="D65" s="333">
        <v>1650</v>
      </c>
      <c r="E65" s="320">
        <f t="shared" si="15"/>
        <v>1650</v>
      </c>
      <c r="F65" s="334">
        <v>50</v>
      </c>
      <c r="G65" s="333">
        <f t="shared" si="14"/>
        <v>50</v>
      </c>
      <c r="H65" s="308"/>
      <c r="I65" s="308"/>
    </row>
    <row r="66" spans="1:10" customFormat="1" x14ac:dyDescent="0.2">
      <c r="B66" s="277"/>
      <c r="C66" s="282"/>
      <c r="D66" s="279"/>
      <c r="E66" s="81">
        <f t="shared" si="15"/>
        <v>0</v>
      </c>
      <c r="F66" s="280"/>
      <c r="G66" s="292">
        <f t="shared" si="14"/>
        <v>0</v>
      </c>
      <c r="H66" s="284"/>
      <c r="I66" s="228"/>
    </row>
    <row r="67" spans="1:10" s="298" customFormat="1" x14ac:dyDescent="0.2">
      <c r="A67" s="298" t="s">
        <v>423</v>
      </c>
      <c r="B67" s="327"/>
      <c r="C67" s="300"/>
      <c r="D67" s="304"/>
      <c r="E67" s="299">
        <f>B67*D67</f>
        <v>0</v>
      </c>
      <c r="F67" s="328"/>
      <c r="G67" s="305">
        <f>SUM(G1:G66)</f>
        <v>1400.79</v>
      </c>
      <c r="H67" s="305" t="s">
        <v>241</v>
      </c>
      <c r="I67" s="299"/>
    </row>
    <row r="68" spans="1:10" customFormat="1" x14ac:dyDescent="0.2">
      <c r="B68" s="277"/>
      <c r="C68" s="282"/>
      <c r="D68" s="279"/>
      <c r="E68" s="228"/>
      <c r="F68" s="280"/>
      <c r="G68" s="284"/>
      <c r="H68" s="284"/>
      <c r="I68" s="228"/>
    </row>
    <row r="69" spans="1:10" customFormat="1" ht="12.75" customHeight="1" x14ac:dyDescent="0.2">
      <c r="A69" s="308" t="s">
        <v>422</v>
      </c>
      <c r="B69" s="289">
        <v>0.1</v>
      </c>
      <c r="C69" s="310"/>
      <c r="D69" s="311"/>
      <c r="E69" s="309"/>
      <c r="F69" s="312"/>
      <c r="G69" s="319">
        <f>G67*B69</f>
        <v>140.08000000000001</v>
      </c>
      <c r="H69" s="308" t="s">
        <v>241</v>
      </c>
      <c r="I69" s="308"/>
    </row>
    <row r="70" spans="1:10" customFormat="1" ht="12.75" customHeight="1" x14ac:dyDescent="0.2">
      <c r="A70" s="308"/>
      <c r="B70" s="289"/>
      <c r="C70" s="310"/>
      <c r="D70" s="311"/>
      <c r="E70" s="309"/>
      <c r="F70" s="312"/>
      <c r="G70" s="326"/>
      <c r="H70" s="308"/>
      <c r="I70" s="308"/>
    </row>
    <row r="71" spans="1:10" customFormat="1" x14ac:dyDescent="0.2">
      <c r="A71" s="298" t="s">
        <v>265</v>
      </c>
      <c r="B71" s="277"/>
      <c r="C71" s="282"/>
      <c r="D71" s="279"/>
      <c r="E71" s="228"/>
      <c r="F71" s="280"/>
      <c r="G71" s="305">
        <f>SUM(G67:G70)</f>
        <v>1540.87</v>
      </c>
      <c r="H71" s="305" t="s">
        <v>241</v>
      </c>
      <c r="I71" s="228"/>
    </row>
    <row r="72" spans="1:10" customFormat="1" x14ac:dyDescent="0.2">
      <c r="B72" s="277"/>
      <c r="C72" s="282"/>
      <c r="D72" s="279"/>
      <c r="E72" s="81"/>
      <c r="F72" s="280"/>
      <c r="G72" s="281"/>
      <c r="H72" s="284"/>
      <c r="I72" s="228"/>
    </row>
    <row r="73" spans="1:10" x14ac:dyDescent="0.2">
      <c r="A73" s="40" t="s">
        <v>242</v>
      </c>
      <c r="B73" s="46"/>
      <c r="D73" s="48"/>
      <c r="E73" s="46"/>
      <c r="F73" s="48"/>
      <c r="G73" s="296">
        <f>'Labor Rates'!F66</f>
        <v>95.83</v>
      </c>
      <c r="H73" s="297" t="s">
        <v>254</v>
      </c>
      <c r="I73" s="46"/>
    </row>
    <row r="74" spans="1:10" customFormat="1" ht="12.75" customHeight="1" x14ac:dyDescent="0.2">
      <c r="A74" s="308"/>
      <c r="B74" s="309"/>
      <c r="C74" s="310"/>
      <c r="D74" s="311"/>
      <c r="E74" s="309"/>
      <c r="F74" s="312"/>
      <c r="G74" s="313"/>
      <c r="H74" s="314"/>
      <c r="I74" s="308"/>
      <c r="J74" s="286"/>
    </row>
    <row r="75" spans="1:10" s="229" customFormat="1" ht="12.75" customHeight="1" x14ac:dyDescent="0.2">
      <c r="A75" s="229" t="s">
        <v>1</v>
      </c>
      <c r="B75" s="315"/>
      <c r="C75" s="316"/>
      <c r="D75" s="317"/>
      <c r="E75" s="318">
        <f>SUM(E1:E74)</f>
        <v>88553</v>
      </c>
      <c r="F75" s="318"/>
      <c r="G75" s="318">
        <f>G71*G73</f>
        <v>147662</v>
      </c>
      <c r="H75" s="318"/>
      <c r="I75" s="318">
        <f>SUM(E75:G75)</f>
        <v>236215</v>
      </c>
    </row>
    <row r="76" spans="1:10" x14ac:dyDescent="0.2">
      <c r="B76" s="46"/>
      <c r="D76" s="48"/>
      <c r="E76" s="46"/>
      <c r="F76" s="48"/>
      <c r="G76" s="46"/>
      <c r="H76" s="48"/>
      <c r="I76" s="46"/>
    </row>
    <row r="77" spans="1:10" x14ac:dyDescent="0.2">
      <c r="A77" s="40" t="s">
        <v>424</v>
      </c>
      <c r="B77" s="46"/>
      <c r="D77" s="48"/>
      <c r="E77" s="46"/>
      <c r="F77" s="48"/>
      <c r="G77" s="46"/>
      <c r="H77" s="48"/>
      <c r="I77" s="46"/>
    </row>
    <row r="78" spans="1:10" x14ac:dyDescent="0.2">
      <c r="A78" s="40" t="s">
        <v>291</v>
      </c>
      <c r="B78" s="49">
        <v>0.2</v>
      </c>
      <c r="D78" s="48"/>
      <c r="E78" s="46">
        <f>E75*B78</f>
        <v>17711</v>
      </c>
      <c r="F78" s="48"/>
      <c r="G78" s="46">
        <f>G75*B78</f>
        <v>29532</v>
      </c>
      <c r="H78" s="48"/>
      <c r="I78" s="46">
        <f>SUM(E78:G78)</f>
        <v>47243</v>
      </c>
    </row>
    <row r="79" spans="1:10" customFormat="1" ht="12.75" customHeight="1" x14ac:dyDescent="0.2">
      <c r="A79" s="308"/>
      <c r="B79" s="320"/>
      <c r="C79" s="310"/>
      <c r="D79" s="333"/>
      <c r="E79" s="320"/>
      <c r="F79" s="334"/>
      <c r="G79" s="333"/>
      <c r="H79" s="308"/>
      <c r="I79" s="308"/>
    </row>
    <row r="80" spans="1:10" customFormat="1" ht="12.75" customHeight="1" x14ac:dyDescent="0.2">
      <c r="A80" s="308"/>
      <c r="B80" s="320"/>
      <c r="C80" s="310"/>
      <c r="D80" s="333"/>
      <c r="E80" s="320"/>
      <c r="F80" s="334"/>
      <c r="G80" s="333"/>
      <c r="H80" s="308"/>
      <c r="I80" s="308"/>
    </row>
    <row r="81" spans="1:9" customFormat="1" ht="12.75" customHeight="1" x14ac:dyDescent="0.2">
      <c r="A81" s="308"/>
      <c r="B81" s="320"/>
      <c r="C81" s="310"/>
      <c r="D81" s="333"/>
      <c r="E81" s="320"/>
      <c r="F81" s="334"/>
      <c r="G81" s="333"/>
      <c r="H81" s="308"/>
      <c r="I81" s="308"/>
    </row>
    <row r="82" spans="1:9" customFormat="1" ht="12.75" customHeight="1" x14ac:dyDescent="0.2">
      <c r="A82" s="308"/>
      <c r="B82" s="320"/>
      <c r="C82" s="310"/>
      <c r="D82" s="333"/>
      <c r="E82" s="320"/>
      <c r="F82" s="334"/>
      <c r="G82" s="333"/>
      <c r="H82" s="308"/>
      <c r="I82" s="308"/>
    </row>
    <row r="83" spans="1:9" customFormat="1" ht="12.75" customHeight="1" x14ac:dyDescent="0.2">
      <c r="A83" s="308"/>
      <c r="B83" s="320"/>
      <c r="C83" s="310"/>
      <c r="D83" s="333"/>
      <c r="E83" s="320"/>
      <c r="F83" s="334"/>
      <c r="G83" s="333"/>
      <c r="H83" s="308"/>
      <c r="I83" s="308"/>
    </row>
    <row r="84" spans="1:9" customFormat="1" ht="12.75" customHeight="1" x14ac:dyDescent="0.2">
      <c r="A84" s="308"/>
      <c r="B84" s="320"/>
      <c r="C84" s="310"/>
      <c r="D84" s="333"/>
      <c r="E84" s="320"/>
      <c r="F84" s="334"/>
      <c r="G84" s="333"/>
      <c r="H84" s="308"/>
      <c r="I84" s="308"/>
    </row>
    <row r="85" spans="1:9" customFormat="1" ht="12.75" customHeight="1" x14ac:dyDescent="0.2">
      <c r="A85" s="308"/>
      <c r="B85" s="320"/>
      <c r="C85" s="310"/>
      <c r="D85" s="333"/>
      <c r="E85" s="320"/>
      <c r="F85" s="334"/>
      <c r="G85" s="333"/>
      <c r="H85" s="308"/>
      <c r="I85" s="308"/>
    </row>
    <row r="86" spans="1:9" customFormat="1" ht="12.75" customHeight="1" x14ac:dyDescent="0.2">
      <c r="A86" s="308"/>
      <c r="B86" s="320"/>
      <c r="C86" s="310"/>
      <c r="D86" s="333"/>
      <c r="E86" s="320"/>
      <c r="F86" s="334"/>
      <c r="G86" s="333"/>
      <c r="H86" s="308"/>
      <c r="I86" s="308"/>
    </row>
    <row r="87" spans="1:9" customFormat="1" ht="12.75" customHeight="1" x14ac:dyDescent="0.2">
      <c r="A87" s="308"/>
      <c r="B87" s="320"/>
      <c r="C87" s="310"/>
      <c r="D87" s="333"/>
      <c r="E87" s="320"/>
      <c r="F87" s="334"/>
      <c r="G87" s="333"/>
      <c r="H87" s="308"/>
      <c r="I87" s="308"/>
    </row>
    <row r="88" spans="1:9" customFormat="1" ht="12.75" customHeight="1" x14ac:dyDescent="0.2">
      <c r="A88" s="308"/>
      <c r="B88" s="320"/>
      <c r="C88" s="310"/>
      <c r="D88" s="333"/>
      <c r="E88" s="320"/>
      <c r="F88" s="334"/>
      <c r="G88" s="333"/>
      <c r="H88" s="308"/>
      <c r="I88" s="308"/>
    </row>
    <row r="89" spans="1:9" customFormat="1" ht="12.75" customHeight="1" x14ac:dyDescent="0.2">
      <c r="A89" s="308"/>
      <c r="B89" s="320"/>
      <c r="C89" s="310"/>
      <c r="D89" s="333"/>
      <c r="E89" s="320"/>
      <c r="F89" s="334"/>
      <c r="G89" s="333"/>
      <c r="H89" s="308"/>
      <c r="I89" s="308"/>
    </row>
    <row r="90" spans="1:9" customFormat="1" ht="12.75" customHeight="1" x14ac:dyDescent="0.2">
      <c r="A90" s="308"/>
      <c r="B90" s="320"/>
      <c r="C90" s="310"/>
      <c r="D90" s="333"/>
      <c r="E90" s="320"/>
      <c r="F90" s="334"/>
      <c r="G90" s="333"/>
      <c r="H90" s="308"/>
      <c r="I90" s="308"/>
    </row>
    <row r="91" spans="1:9" customFormat="1" ht="12.75" customHeight="1" x14ac:dyDescent="0.2">
      <c r="A91" s="308"/>
      <c r="B91" s="320"/>
      <c r="C91" s="310"/>
      <c r="D91" s="333"/>
      <c r="E91" s="320"/>
      <c r="F91" s="334"/>
      <c r="G91" s="333"/>
      <c r="H91" s="308"/>
      <c r="I91" s="308"/>
    </row>
    <row r="92" spans="1:9" customFormat="1" ht="12.75" customHeight="1" x14ac:dyDescent="0.2">
      <c r="A92" s="308"/>
      <c r="B92" s="320"/>
      <c r="C92" s="310"/>
      <c r="D92" s="333"/>
      <c r="E92" s="320"/>
      <c r="F92" s="334"/>
      <c r="G92" s="333"/>
      <c r="H92" s="308"/>
      <c r="I92" s="308"/>
    </row>
    <row r="93" spans="1:9" customFormat="1" ht="12.75" customHeight="1" x14ac:dyDescent="0.2">
      <c r="A93" s="308"/>
      <c r="B93" s="320"/>
      <c r="C93" s="310"/>
      <c r="D93" s="333"/>
      <c r="E93" s="320"/>
      <c r="F93" s="334"/>
      <c r="G93" s="333"/>
      <c r="H93" s="308"/>
      <c r="I93" s="308"/>
    </row>
    <row r="94" spans="1:9" customFormat="1" ht="12.75" customHeight="1" x14ac:dyDescent="0.2">
      <c r="A94" s="308"/>
      <c r="B94" s="320"/>
      <c r="C94" s="310"/>
      <c r="D94" s="333"/>
      <c r="E94" s="320"/>
      <c r="F94" s="334"/>
      <c r="G94" s="333"/>
      <c r="H94" s="308"/>
      <c r="I94" s="308"/>
    </row>
    <row r="95" spans="1:9" customFormat="1" ht="12.75" customHeight="1" x14ac:dyDescent="0.2">
      <c r="A95" s="308"/>
      <c r="B95" s="320"/>
      <c r="C95" s="310"/>
      <c r="D95" s="333"/>
      <c r="E95" s="320"/>
      <c r="F95" s="334"/>
      <c r="G95" s="333"/>
      <c r="H95" s="308"/>
      <c r="I95" s="308"/>
    </row>
    <row r="96" spans="1:9" x14ac:dyDescent="0.2">
      <c r="B96" s="49"/>
      <c r="D96" s="48"/>
      <c r="E96" s="46"/>
      <c r="F96" s="48"/>
      <c r="G96" s="46"/>
      <c r="H96" s="48"/>
      <c r="I96" s="46"/>
    </row>
    <row r="97" spans="1:10" x14ac:dyDescent="0.2">
      <c r="B97" s="46"/>
      <c r="D97" s="48"/>
      <c r="E97" s="46"/>
      <c r="F97" s="48"/>
      <c r="G97" s="46"/>
      <c r="H97" s="48"/>
      <c r="I97" s="46"/>
    </row>
    <row r="98" spans="1:10" ht="13.5" thickBot="1" x14ac:dyDescent="0.25">
      <c r="A98" s="23" t="s">
        <v>7</v>
      </c>
      <c r="B98" s="50">
        <v>461</v>
      </c>
      <c r="C98" s="24" t="s">
        <v>149</v>
      </c>
      <c r="D98" s="51"/>
      <c r="E98" s="47">
        <f>SUM(E75:E97)</f>
        <v>106264</v>
      </c>
      <c r="F98" s="51"/>
      <c r="G98" s="47">
        <f>SUM(G75:G97)</f>
        <v>177194</v>
      </c>
      <c r="H98" s="51"/>
      <c r="I98" s="47">
        <f>SUM(I75:I97)</f>
        <v>283458</v>
      </c>
      <c r="J98" s="80"/>
    </row>
    <row r="99" spans="1:10" ht="13.5" thickTop="1" x14ac:dyDescent="0.2"/>
  </sheetData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72692-5AEB-49FB-AF26-612C567C4957}">
  <sheetPr>
    <tabColor theme="3" tint="0.79998168889431442"/>
  </sheetPr>
  <dimension ref="A1:J316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39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87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x14ac:dyDescent="0.2">
      <c r="A7" s="1" t="s">
        <v>581</v>
      </c>
      <c r="B7" s="46"/>
      <c r="D7" s="48"/>
      <c r="E7" s="46">
        <f t="shared" ref="E7:E286" si="0">B7*D7</f>
        <v>0</v>
      </c>
      <c r="F7" s="48"/>
      <c r="G7" s="46">
        <f t="shared" ref="G7:G286" si="1">B7*F7</f>
        <v>0</v>
      </c>
      <c r="H7" s="48">
        <f t="shared" ref="H7:H286" si="2">D7+F7</f>
        <v>0</v>
      </c>
      <c r="I7" s="46">
        <f t="shared" ref="I7:I286" si="3">SUM(E7,G7)</f>
        <v>0</v>
      </c>
    </row>
    <row r="8" spans="1:10" x14ac:dyDescent="0.2">
      <c r="B8" s="46"/>
      <c r="D8" s="48"/>
      <c r="E8" s="46">
        <f t="shared" si="0"/>
        <v>0</v>
      </c>
      <c r="F8" s="48"/>
      <c r="G8" s="46">
        <f t="shared" si="1"/>
        <v>0</v>
      </c>
      <c r="H8" s="48">
        <f t="shared" si="2"/>
        <v>0</v>
      </c>
      <c r="I8" s="46">
        <f t="shared" si="3"/>
        <v>0</v>
      </c>
    </row>
    <row r="9" spans="1:10" customFormat="1" ht="12.75" customHeight="1" x14ac:dyDescent="0.2">
      <c r="A9" s="308" t="s">
        <v>579</v>
      </c>
      <c r="B9" s="320"/>
      <c r="C9" s="310"/>
      <c r="D9" s="333"/>
      <c r="E9" s="320">
        <f t="shared" si="0"/>
        <v>0</v>
      </c>
      <c r="F9" s="334"/>
      <c r="G9" s="333">
        <f t="shared" si="1"/>
        <v>0</v>
      </c>
      <c r="H9" s="308"/>
      <c r="I9" s="308"/>
    </row>
    <row r="10" spans="1:10" customFormat="1" ht="12.75" customHeight="1" x14ac:dyDescent="0.2">
      <c r="A10" s="308" t="s">
        <v>580</v>
      </c>
      <c r="B10" s="320">
        <v>1</v>
      </c>
      <c r="C10" s="310" t="s">
        <v>277</v>
      </c>
      <c r="D10" s="333">
        <v>6750</v>
      </c>
      <c r="E10" s="320">
        <f t="shared" si="0"/>
        <v>6750</v>
      </c>
      <c r="F10" s="334">
        <v>22</v>
      </c>
      <c r="G10" s="333">
        <f t="shared" si="1"/>
        <v>22</v>
      </c>
      <c r="H10" s="308"/>
      <c r="I10" s="308"/>
    </row>
    <row r="11" spans="1:10" x14ac:dyDescent="0.2">
      <c r="B11" s="46"/>
      <c r="D11" s="48"/>
      <c r="E11" s="46">
        <f t="shared" si="0"/>
        <v>0</v>
      </c>
      <c r="F11" s="48"/>
      <c r="G11" s="46">
        <f t="shared" si="1"/>
        <v>0</v>
      </c>
      <c r="H11" s="48">
        <f t="shared" si="2"/>
        <v>0</v>
      </c>
      <c r="I11" s="46">
        <f t="shared" si="3"/>
        <v>0</v>
      </c>
    </row>
    <row r="12" spans="1:10" customFormat="1" ht="12.75" customHeight="1" x14ac:dyDescent="0.2">
      <c r="A12" s="308" t="s">
        <v>582</v>
      </c>
      <c r="B12" s="320">
        <v>1</v>
      </c>
      <c r="C12" s="310" t="s">
        <v>277</v>
      </c>
      <c r="D12" s="333">
        <v>1370</v>
      </c>
      <c r="E12" s="320">
        <f t="shared" si="0"/>
        <v>1370</v>
      </c>
      <c r="F12" s="334">
        <v>15</v>
      </c>
      <c r="G12" s="333">
        <f t="shared" si="1"/>
        <v>15</v>
      </c>
      <c r="H12" s="308"/>
      <c r="I12" s="308"/>
    </row>
    <row r="13" spans="1:10" customFormat="1" ht="12.75" customHeight="1" x14ac:dyDescent="0.2">
      <c r="A13" s="308"/>
      <c r="B13" s="320"/>
      <c r="C13" s="310"/>
      <c r="D13" s="333"/>
      <c r="E13" s="320">
        <f t="shared" si="0"/>
        <v>0</v>
      </c>
      <c r="F13" s="334"/>
      <c r="G13" s="333">
        <f t="shared" si="1"/>
        <v>0</v>
      </c>
      <c r="H13" s="308"/>
      <c r="I13" s="308"/>
    </row>
    <row r="14" spans="1:10" customFormat="1" ht="12.75" customHeight="1" x14ac:dyDescent="0.2">
      <c r="A14" s="308" t="s">
        <v>583</v>
      </c>
      <c r="B14" s="320">
        <v>12</v>
      </c>
      <c r="C14" s="310" t="s">
        <v>277</v>
      </c>
      <c r="D14" s="333">
        <v>97</v>
      </c>
      <c r="E14" s="320">
        <f t="shared" si="0"/>
        <v>1164</v>
      </c>
      <c r="F14" s="334">
        <v>1.5</v>
      </c>
      <c r="G14" s="333">
        <f t="shared" si="1"/>
        <v>18</v>
      </c>
      <c r="H14" s="308"/>
      <c r="I14" s="308"/>
    </row>
    <row r="15" spans="1:10" customFormat="1" ht="12.75" customHeight="1" x14ac:dyDescent="0.2">
      <c r="A15" s="308"/>
      <c r="B15" s="320"/>
      <c r="C15" s="310"/>
      <c r="D15" s="333"/>
      <c r="E15" s="320">
        <f t="shared" si="0"/>
        <v>0</v>
      </c>
      <c r="F15" s="334"/>
      <c r="G15" s="333">
        <f t="shared" si="1"/>
        <v>0</v>
      </c>
      <c r="H15" s="308"/>
      <c r="I15" s="308"/>
    </row>
    <row r="16" spans="1:10" customFormat="1" ht="12.75" customHeight="1" x14ac:dyDescent="0.2">
      <c r="A16" s="308" t="s">
        <v>584</v>
      </c>
      <c r="B16" s="320">
        <v>59</v>
      </c>
      <c r="C16" s="310" t="s">
        <v>277</v>
      </c>
      <c r="D16" s="333">
        <v>180</v>
      </c>
      <c r="E16" s="320">
        <f t="shared" si="0"/>
        <v>10620</v>
      </c>
      <c r="F16" s="334">
        <v>1.65</v>
      </c>
      <c r="G16" s="333">
        <f t="shared" si="1"/>
        <v>97.35</v>
      </c>
      <c r="H16" s="308"/>
      <c r="I16" s="308"/>
    </row>
    <row r="17" spans="1:9" customFormat="1" ht="12.75" customHeight="1" x14ac:dyDescent="0.2">
      <c r="A17" s="308"/>
      <c r="B17" s="320"/>
      <c r="C17" s="310"/>
      <c r="D17" s="333"/>
      <c r="E17" s="320">
        <f t="shared" si="0"/>
        <v>0</v>
      </c>
      <c r="F17" s="334"/>
      <c r="G17" s="333">
        <f t="shared" si="1"/>
        <v>0</v>
      </c>
      <c r="H17" s="308"/>
      <c r="I17" s="308"/>
    </row>
    <row r="18" spans="1:9" customFormat="1" ht="12.75" customHeight="1" x14ac:dyDescent="0.2">
      <c r="A18" s="308" t="s">
        <v>585</v>
      </c>
      <c r="B18" s="320">
        <v>11</v>
      </c>
      <c r="C18" s="310" t="s">
        <v>277</v>
      </c>
      <c r="D18" s="333">
        <v>201</v>
      </c>
      <c r="E18" s="320">
        <f t="shared" si="0"/>
        <v>2211</v>
      </c>
      <c r="F18" s="334">
        <v>1.88</v>
      </c>
      <c r="G18" s="333">
        <f t="shared" si="1"/>
        <v>20.68</v>
      </c>
      <c r="H18" s="308"/>
      <c r="I18" s="308"/>
    </row>
    <row r="19" spans="1:9" customFormat="1" ht="12.75" customHeight="1" x14ac:dyDescent="0.2">
      <c r="A19" s="308"/>
      <c r="B19" s="320"/>
      <c r="C19" s="310"/>
      <c r="D19" s="333"/>
      <c r="E19" s="320"/>
      <c r="F19" s="334"/>
      <c r="G19" s="333"/>
      <c r="H19" s="308"/>
      <c r="I19" s="308"/>
    </row>
    <row r="20" spans="1:9" customFormat="1" ht="12.75" customHeight="1" x14ac:dyDescent="0.2">
      <c r="A20" s="308" t="s">
        <v>586</v>
      </c>
      <c r="B20" s="320">
        <v>15</v>
      </c>
      <c r="C20" s="310" t="s">
        <v>277</v>
      </c>
      <c r="D20" s="333">
        <v>95</v>
      </c>
      <c r="E20" s="320">
        <f>B20*D20</f>
        <v>1425</v>
      </c>
      <c r="F20" s="334">
        <v>1.5</v>
      </c>
      <c r="G20" s="333">
        <f t="shared" si="1"/>
        <v>22.5</v>
      </c>
      <c r="H20" s="308"/>
      <c r="I20" s="308"/>
    </row>
    <row r="21" spans="1:9" customFormat="1" ht="12.75" customHeight="1" x14ac:dyDescent="0.2">
      <c r="A21" s="308"/>
      <c r="B21" s="320"/>
      <c r="C21" s="310"/>
      <c r="D21" s="333"/>
      <c r="E21" s="320"/>
      <c r="F21" s="334"/>
      <c r="G21" s="333">
        <f t="shared" si="1"/>
        <v>0</v>
      </c>
      <c r="H21" s="308"/>
      <c r="I21" s="308"/>
    </row>
    <row r="22" spans="1:9" customFormat="1" ht="12.75" customHeight="1" x14ac:dyDescent="0.2">
      <c r="A22" s="308" t="s">
        <v>587</v>
      </c>
      <c r="B22" s="320">
        <v>30</v>
      </c>
      <c r="C22" s="310" t="s">
        <v>277</v>
      </c>
      <c r="D22" s="333">
        <v>128</v>
      </c>
      <c r="E22" s="320">
        <f t="shared" si="0"/>
        <v>3840</v>
      </c>
      <c r="F22" s="334">
        <v>2</v>
      </c>
      <c r="G22" s="333">
        <f t="shared" si="1"/>
        <v>60</v>
      </c>
      <c r="H22" s="308"/>
      <c r="I22" s="308"/>
    </row>
    <row r="23" spans="1:9" customFormat="1" ht="12.75" customHeight="1" x14ac:dyDescent="0.2">
      <c r="A23" s="308"/>
      <c r="B23" s="320"/>
      <c r="C23" s="310"/>
      <c r="D23" s="333"/>
      <c r="E23" s="320">
        <f t="shared" si="0"/>
        <v>0</v>
      </c>
      <c r="F23" s="334"/>
      <c r="G23" s="333">
        <f t="shared" si="1"/>
        <v>0</v>
      </c>
      <c r="H23" s="308"/>
      <c r="I23" s="308"/>
    </row>
    <row r="24" spans="1:9" customFormat="1" ht="12.75" customHeight="1" x14ac:dyDescent="0.2">
      <c r="A24" s="308" t="s">
        <v>588</v>
      </c>
      <c r="B24" s="320">
        <v>78</v>
      </c>
      <c r="C24" s="310" t="s">
        <v>277</v>
      </c>
      <c r="D24" s="333">
        <v>145</v>
      </c>
      <c r="E24" s="320">
        <f>B24*D24</f>
        <v>11310</v>
      </c>
      <c r="F24" s="334">
        <v>1.25</v>
      </c>
      <c r="G24" s="333">
        <f t="shared" si="1"/>
        <v>97.5</v>
      </c>
      <c r="H24" s="308"/>
      <c r="I24" s="308"/>
    </row>
    <row r="25" spans="1:9" ht="12.75" customHeight="1" x14ac:dyDescent="0.2">
      <c r="D25" s="324"/>
      <c r="F25" s="325"/>
      <c r="G25" s="333">
        <f t="shared" si="1"/>
        <v>0</v>
      </c>
    </row>
    <row r="26" spans="1:9" customFormat="1" ht="12.75" customHeight="1" x14ac:dyDescent="0.2">
      <c r="A26" s="308" t="s">
        <v>589</v>
      </c>
      <c r="B26" s="320">
        <v>28</v>
      </c>
      <c r="C26" s="310" t="s">
        <v>277</v>
      </c>
      <c r="D26" s="333">
        <v>111</v>
      </c>
      <c r="E26" s="320">
        <f t="shared" ref="E26:E40" si="4">B26*D26</f>
        <v>3108</v>
      </c>
      <c r="F26" s="334">
        <v>0.7</v>
      </c>
      <c r="G26" s="333">
        <f t="shared" si="1"/>
        <v>19.600000000000001</v>
      </c>
      <c r="H26" s="308"/>
      <c r="I26" s="308"/>
    </row>
    <row r="27" spans="1:9" customFormat="1" ht="12.75" customHeight="1" x14ac:dyDescent="0.2">
      <c r="A27" s="308"/>
      <c r="B27" s="320"/>
      <c r="C27" s="310"/>
      <c r="D27" s="333"/>
      <c r="E27" s="320">
        <f t="shared" si="4"/>
        <v>0</v>
      </c>
      <c r="F27" s="334"/>
      <c r="G27" s="333">
        <f t="shared" si="1"/>
        <v>0</v>
      </c>
      <c r="H27" s="308"/>
      <c r="I27" s="308"/>
    </row>
    <row r="28" spans="1:9" customFormat="1" ht="12.75" customHeight="1" x14ac:dyDescent="0.2">
      <c r="A28" s="308" t="s">
        <v>590</v>
      </c>
      <c r="B28" s="320">
        <v>6</v>
      </c>
      <c r="C28" s="310" t="s">
        <v>277</v>
      </c>
      <c r="D28" s="333">
        <v>360</v>
      </c>
      <c r="E28" s="320">
        <f t="shared" si="4"/>
        <v>2160</v>
      </c>
      <c r="F28" s="334">
        <v>2.4500000000000002</v>
      </c>
      <c r="G28" s="333">
        <f t="shared" si="1"/>
        <v>14.7</v>
      </c>
      <c r="H28" s="308"/>
      <c r="I28" s="308"/>
    </row>
    <row r="29" spans="1:9" customFormat="1" ht="12.75" customHeight="1" x14ac:dyDescent="0.2">
      <c r="A29" s="308"/>
      <c r="B29" s="320"/>
      <c r="C29" s="310"/>
      <c r="D29" s="333"/>
      <c r="E29" s="320">
        <f t="shared" si="4"/>
        <v>0</v>
      </c>
      <c r="F29" s="334"/>
      <c r="G29" s="333">
        <f t="shared" si="1"/>
        <v>0</v>
      </c>
      <c r="H29" s="308"/>
      <c r="I29" s="308"/>
    </row>
    <row r="30" spans="1:9" customFormat="1" ht="12.75" customHeight="1" x14ac:dyDescent="0.2">
      <c r="A30" s="308" t="s">
        <v>591</v>
      </c>
      <c r="B30" s="320">
        <v>1</v>
      </c>
      <c r="C30" s="310" t="s">
        <v>277</v>
      </c>
      <c r="D30" s="333">
        <v>115</v>
      </c>
      <c r="E30" s="320">
        <f t="shared" si="4"/>
        <v>115</v>
      </c>
      <c r="F30" s="334">
        <v>1.1499999999999999</v>
      </c>
      <c r="G30" s="333">
        <f t="shared" si="1"/>
        <v>1.1499999999999999</v>
      </c>
      <c r="H30" s="308"/>
      <c r="I30" s="308"/>
    </row>
    <row r="31" spans="1:9" customFormat="1" ht="12.75" customHeight="1" x14ac:dyDescent="0.2">
      <c r="A31" s="308"/>
      <c r="B31" s="320"/>
      <c r="C31" s="310"/>
      <c r="D31" s="333"/>
      <c r="E31" s="320">
        <f t="shared" si="4"/>
        <v>0</v>
      </c>
      <c r="F31" s="334"/>
      <c r="G31" s="333">
        <f t="shared" si="1"/>
        <v>0</v>
      </c>
      <c r="H31" s="308"/>
      <c r="I31" s="308"/>
    </row>
    <row r="32" spans="1:9" customFormat="1" ht="12.75" customHeight="1" x14ac:dyDescent="0.2">
      <c r="A32" s="308" t="s">
        <v>592</v>
      </c>
      <c r="B32" s="320">
        <v>1</v>
      </c>
      <c r="C32" s="310" t="s">
        <v>277</v>
      </c>
      <c r="D32" s="333">
        <v>118</v>
      </c>
      <c r="E32" s="320">
        <f t="shared" si="4"/>
        <v>118</v>
      </c>
      <c r="F32" s="334">
        <v>1.1499999999999999</v>
      </c>
      <c r="G32" s="333">
        <f t="shared" si="1"/>
        <v>1.1499999999999999</v>
      </c>
      <c r="H32" s="308"/>
      <c r="I32" s="308"/>
    </row>
    <row r="33" spans="1:9" customFormat="1" ht="12.75" customHeight="1" x14ac:dyDescent="0.2">
      <c r="A33" s="308"/>
      <c r="B33" s="320"/>
      <c r="C33" s="310"/>
      <c r="D33" s="333"/>
      <c r="E33" s="320">
        <f t="shared" si="4"/>
        <v>0</v>
      </c>
      <c r="F33" s="334"/>
      <c r="G33" s="333">
        <f t="shared" si="1"/>
        <v>0</v>
      </c>
      <c r="H33" s="308"/>
      <c r="I33" s="308"/>
    </row>
    <row r="34" spans="1:9" customFormat="1" ht="12.75" customHeight="1" x14ac:dyDescent="0.2">
      <c r="A34" s="308" t="s">
        <v>593</v>
      </c>
      <c r="B34" s="320">
        <v>1</v>
      </c>
      <c r="C34" s="310" t="s">
        <v>277</v>
      </c>
      <c r="D34" s="333">
        <v>85</v>
      </c>
      <c r="E34" s="320">
        <f t="shared" si="4"/>
        <v>85</v>
      </c>
      <c r="F34" s="334">
        <v>1.1499999999999999</v>
      </c>
      <c r="G34" s="333">
        <f t="shared" si="1"/>
        <v>1.1499999999999999</v>
      </c>
      <c r="H34" s="308"/>
      <c r="I34" s="308"/>
    </row>
    <row r="35" spans="1:9" customFormat="1" ht="12.75" customHeight="1" x14ac:dyDescent="0.2">
      <c r="A35" s="308"/>
      <c r="B35" s="320"/>
      <c r="C35" s="310"/>
      <c r="D35" s="333"/>
      <c r="E35" s="320">
        <f t="shared" si="4"/>
        <v>0</v>
      </c>
      <c r="F35" s="334"/>
      <c r="G35" s="333">
        <f t="shared" si="1"/>
        <v>0</v>
      </c>
      <c r="H35" s="308"/>
      <c r="I35" s="308"/>
    </row>
    <row r="36" spans="1:9" customFormat="1" ht="12.75" customHeight="1" x14ac:dyDescent="0.2">
      <c r="A36" s="308" t="s">
        <v>594</v>
      </c>
      <c r="B36" s="320">
        <v>1</v>
      </c>
      <c r="C36" s="310" t="s">
        <v>277</v>
      </c>
      <c r="D36" s="333">
        <v>275</v>
      </c>
      <c r="E36" s="320">
        <f t="shared" si="4"/>
        <v>275</v>
      </c>
      <c r="F36" s="334">
        <v>1.22</v>
      </c>
      <c r="G36" s="333">
        <f t="shared" si="1"/>
        <v>1.22</v>
      </c>
      <c r="H36" s="308"/>
      <c r="I36" s="308"/>
    </row>
    <row r="37" spans="1:9" customFormat="1" ht="12.75" customHeight="1" x14ac:dyDescent="0.2">
      <c r="A37" s="308"/>
      <c r="B37" s="320"/>
      <c r="C37" s="310"/>
      <c r="D37" s="333"/>
      <c r="E37" s="320"/>
      <c r="F37" s="334"/>
      <c r="G37" s="333"/>
      <c r="H37" s="308"/>
      <c r="I37" s="308"/>
    </row>
    <row r="38" spans="1:9" customFormat="1" ht="12.75" customHeight="1" x14ac:dyDescent="0.2">
      <c r="A38" s="1" t="s">
        <v>596</v>
      </c>
      <c r="B38" s="320"/>
      <c r="C38" s="310"/>
      <c r="D38" s="333"/>
      <c r="E38" s="320"/>
      <c r="F38" s="334"/>
      <c r="G38" s="333"/>
      <c r="H38" s="308"/>
      <c r="I38" s="308"/>
    </row>
    <row r="39" spans="1:9" customFormat="1" ht="12.75" customHeight="1" x14ac:dyDescent="0.2">
      <c r="A39" s="308"/>
      <c r="B39" s="320"/>
      <c r="C39" s="310"/>
      <c r="D39" s="333"/>
      <c r="E39" s="320">
        <f t="shared" si="4"/>
        <v>0</v>
      </c>
      <c r="F39" s="334"/>
      <c r="G39" s="333">
        <f t="shared" si="1"/>
        <v>0</v>
      </c>
      <c r="H39" s="308"/>
      <c r="I39" s="308"/>
    </row>
    <row r="40" spans="1:9" customFormat="1" ht="12.75" customHeight="1" x14ac:dyDescent="0.2">
      <c r="A40" s="308" t="s">
        <v>595</v>
      </c>
      <c r="B40" s="320">
        <v>1</v>
      </c>
      <c r="C40" s="310" t="s">
        <v>277</v>
      </c>
      <c r="D40" s="333">
        <v>278</v>
      </c>
      <c r="E40" s="320">
        <f t="shared" si="4"/>
        <v>278</v>
      </c>
      <c r="F40" s="334">
        <v>1.22</v>
      </c>
      <c r="G40" s="333">
        <f t="shared" si="1"/>
        <v>1.22</v>
      </c>
      <c r="H40" s="308"/>
      <c r="I40" s="308"/>
    </row>
    <row r="41" spans="1:9" x14ac:dyDescent="0.2">
      <c r="B41" s="46"/>
      <c r="D41" s="48"/>
      <c r="E41" s="46">
        <f t="shared" si="0"/>
        <v>0</v>
      </c>
      <c r="F41" s="48"/>
      <c r="G41" s="46">
        <f t="shared" si="1"/>
        <v>0</v>
      </c>
      <c r="H41" s="48">
        <f t="shared" si="2"/>
        <v>0</v>
      </c>
      <c r="I41" s="46">
        <f t="shared" si="3"/>
        <v>0</v>
      </c>
    </row>
    <row r="42" spans="1:9" customFormat="1" ht="12.75" customHeight="1" x14ac:dyDescent="0.2">
      <c r="A42" s="308" t="s">
        <v>597</v>
      </c>
      <c r="B42" s="320">
        <v>20</v>
      </c>
      <c r="C42" s="310" t="s">
        <v>277</v>
      </c>
      <c r="D42" s="333">
        <v>15</v>
      </c>
      <c r="E42" s="320">
        <f>B42*D42</f>
        <v>300</v>
      </c>
      <c r="F42" s="334">
        <v>0.2</v>
      </c>
      <c r="G42" s="333">
        <f t="shared" si="1"/>
        <v>4</v>
      </c>
      <c r="H42" s="308"/>
      <c r="I42" s="308"/>
    </row>
    <row r="43" spans="1:9" customFormat="1" ht="12.75" customHeight="1" x14ac:dyDescent="0.2">
      <c r="A43" s="308"/>
      <c r="B43" s="320"/>
      <c r="C43" s="310"/>
      <c r="D43" s="333"/>
      <c r="E43" s="320"/>
      <c r="F43" s="334"/>
      <c r="G43" s="333">
        <f t="shared" si="1"/>
        <v>0</v>
      </c>
      <c r="H43" s="308"/>
      <c r="I43" s="308"/>
    </row>
    <row r="44" spans="1:9" customFormat="1" ht="12.75" customHeight="1" x14ac:dyDescent="0.2">
      <c r="A44" t="s">
        <v>598</v>
      </c>
      <c r="B44" s="320">
        <v>4400</v>
      </c>
      <c r="C44" s="310" t="s">
        <v>236</v>
      </c>
      <c r="D44" s="333">
        <v>2.0299999999999998</v>
      </c>
      <c r="E44" s="320">
        <f>B44*D44</f>
        <v>8932</v>
      </c>
      <c r="F44" s="334">
        <v>7.0000000000000007E-2</v>
      </c>
      <c r="G44" s="333">
        <f t="shared" si="1"/>
        <v>308</v>
      </c>
      <c r="H44" s="308"/>
      <c r="I44" s="308"/>
    </row>
    <row r="45" spans="1:9" customFormat="1" ht="12.75" customHeight="1" x14ac:dyDescent="0.2">
      <c r="A45" s="308"/>
      <c r="B45" s="320"/>
      <c r="C45" s="310"/>
      <c r="D45" s="333"/>
      <c r="E45" s="320"/>
      <c r="F45" s="334"/>
      <c r="G45" s="333">
        <f t="shared" si="1"/>
        <v>0</v>
      </c>
      <c r="H45" s="308"/>
      <c r="I45" s="308"/>
    </row>
    <row r="46" spans="1:9" customFormat="1" ht="12.75" customHeight="1" x14ac:dyDescent="0.2">
      <c r="A46" s="308" t="s">
        <v>599</v>
      </c>
      <c r="B46" s="320">
        <v>4400</v>
      </c>
      <c r="C46" s="310" t="s">
        <v>236</v>
      </c>
      <c r="D46" s="333">
        <v>0.8</v>
      </c>
      <c r="E46" s="320">
        <f>B46*D46</f>
        <v>3520</v>
      </c>
      <c r="F46" s="334">
        <v>1.4999999999999999E-2</v>
      </c>
      <c r="G46" s="333">
        <f t="shared" si="1"/>
        <v>66</v>
      </c>
      <c r="H46" s="308"/>
      <c r="I46" s="308"/>
    </row>
    <row r="47" spans="1:9" x14ac:dyDescent="0.2">
      <c r="B47" s="46"/>
      <c r="D47" s="48"/>
      <c r="E47" s="46">
        <f t="shared" si="0"/>
        <v>0</v>
      </c>
      <c r="F47" s="48"/>
      <c r="G47" s="46">
        <f t="shared" si="1"/>
        <v>0</v>
      </c>
      <c r="H47" s="48">
        <f t="shared" si="2"/>
        <v>0</v>
      </c>
      <c r="I47" s="46">
        <f t="shared" si="3"/>
        <v>0</v>
      </c>
    </row>
    <row r="48" spans="1:9" customFormat="1" ht="12.75" customHeight="1" x14ac:dyDescent="0.2">
      <c r="A48" s="288" t="s">
        <v>610</v>
      </c>
      <c r="B48" s="277"/>
      <c r="C48" s="278"/>
      <c r="D48" s="279"/>
      <c r="E48" s="320">
        <f t="shared" si="0"/>
        <v>0</v>
      </c>
      <c r="F48" s="334"/>
      <c r="G48" s="333">
        <f t="shared" si="1"/>
        <v>0</v>
      </c>
      <c r="H48" s="308"/>
      <c r="I48" s="308"/>
    </row>
    <row r="49" spans="1:9" customFormat="1" ht="12.75" customHeight="1" x14ac:dyDescent="0.2">
      <c r="B49" s="277"/>
      <c r="C49" s="278"/>
      <c r="D49" s="279"/>
      <c r="E49" s="320">
        <f t="shared" si="0"/>
        <v>0</v>
      </c>
      <c r="F49" s="334"/>
      <c r="G49" s="333">
        <f t="shared" si="1"/>
        <v>0</v>
      </c>
      <c r="H49" s="308"/>
      <c r="I49" s="308"/>
    </row>
    <row r="50" spans="1:9" customFormat="1" ht="12.75" customHeight="1" x14ac:dyDescent="0.2">
      <c r="A50" t="s">
        <v>600</v>
      </c>
      <c r="B50" s="277">
        <v>576</v>
      </c>
      <c r="C50" s="278" t="s">
        <v>52</v>
      </c>
      <c r="D50" s="279">
        <v>3.28</v>
      </c>
      <c r="E50" s="320">
        <f t="shared" si="0"/>
        <v>1889</v>
      </c>
      <c r="F50" s="334">
        <v>3.7999999999999999E-2</v>
      </c>
      <c r="G50" s="333">
        <f t="shared" si="1"/>
        <v>21.89</v>
      </c>
      <c r="H50" s="308"/>
      <c r="I50" s="308"/>
    </row>
    <row r="51" spans="1:9" customFormat="1" ht="12.75" customHeight="1" x14ac:dyDescent="0.2">
      <c r="B51" s="277"/>
      <c r="C51" s="278"/>
      <c r="D51" s="279"/>
      <c r="E51" s="320"/>
      <c r="F51" s="334"/>
      <c r="G51" s="333"/>
      <c r="H51" s="308"/>
      <c r="I51" s="308"/>
    </row>
    <row r="52" spans="1:9" customFormat="1" ht="12.75" customHeight="1" x14ac:dyDescent="0.2">
      <c r="A52" t="s">
        <v>601</v>
      </c>
      <c r="B52" s="277">
        <v>2</v>
      </c>
      <c r="C52" s="278" t="s">
        <v>277</v>
      </c>
      <c r="D52" s="279">
        <v>130</v>
      </c>
      <c r="E52" s="320">
        <f t="shared" si="0"/>
        <v>260</v>
      </c>
      <c r="F52" s="334">
        <v>0.43</v>
      </c>
      <c r="G52" s="333">
        <f t="shared" si="1"/>
        <v>0.86</v>
      </c>
      <c r="H52" s="308"/>
      <c r="I52" s="308"/>
    </row>
    <row r="53" spans="1:9" customFormat="1" ht="12.75" customHeight="1" x14ac:dyDescent="0.2">
      <c r="B53" s="277"/>
      <c r="C53" s="278"/>
      <c r="D53" s="279"/>
      <c r="E53" s="320">
        <f t="shared" si="0"/>
        <v>0</v>
      </c>
      <c r="F53" s="334"/>
      <c r="G53" s="333">
        <f t="shared" si="1"/>
        <v>0</v>
      </c>
      <c r="H53" s="308"/>
      <c r="I53" s="308"/>
    </row>
    <row r="54" spans="1:9" customFormat="1" ht="12.75" customHeight="1" x14ac:dyDescent="0.2">
      <c r="A54" t="s">
        <v>602</v>
      </c>
      <c r="B54" s="277">
        <v>5</v>
      </c>
      <c r="C54" s="278" t="s">
        <v>277</v>
      </c>
      <c r="D54" s="279">
        <v>1750</v>
      </c>
      <c r="E54" s="320">
        <f t="shared" si="0"/>
        <v>8750</v>
      </c>
      <c r="F54" s="334">
        <v>4.8</v>
      </c>
      <c r="G54" s="333">
        <f t="shared" si="1"/>
        <v>24</v>
      </c>
      <c r="H54" s="308"/>
      <c r="I54" s="308"/>
    </row>
    <row r="55" spans="1:9" customFormat="1" ht="12.75" customHeight="1" x14ac:dyDescent="0.2">
      <c r="A55" s="40"/>
      <c r="B55" s="81"/>
      <c r="C55" s="41"/>
      <c r="D55" s="324"/>
      <c r="E55" s="320">
        <f t="shared" si="0"/>
        <v>0</v>
      </c>
      <c r="F55" s="334"/>
      <c r="G55" s="333">
        <f t="shared" si="1"/>
        <v>0</v>
      </c>
      <c r="H55" s="308"/>
      <c r="I55" s="308"/>
    </row>
    <row r="56" spans="1:9" customFormat="1" ht="12.75" customHeight="1" x14ac:dyDescent="0.2">
      <c r="A56" t="s">
        <v>603</v>
      </c>
      <c r="B56" s="277">
        <v>5</v>
      </c>
      <c r="C56" s="278" t="s">
        <v>277</v>
      </c>
      <c r="D56" s="279">
        <v>137</v>
      </c>
      <c r="E56" s="320">
        <f t="shared" si="0"/>
        <v>685</v>
      </c>
      <c r="F56" s="334">
        <v>0.72</v>
      </c>
      <c r="G56" s="333">
        <f t="shared" si="1"/>
        <v>3.6</v>
      </c>
      <c r="H56" s="308"/>
      <c r="I56" s="308"/>
    </row>
    <row r="57" spans="1:9" customFormat="1" ht="12.75" customHeight="1" x14ac:dyDescent="0.2">
      <c r="A57" s="40"/>
      <c r="B57" s="81"/>
      <c r="C57" s="41"/>
      <c r="D57" s="324"/>
      <c r="E57" s="320">
        <f t="shared" si="0"/>
        <v>0</v>
      </c>
      <c r="F57" s="334"/>
      <c r="G57" s="333">
        <f t="shared" si="1"/>
        <v>0</v>
      </c>
      <c r="H57" s="308"/>
      <c r="I57" s="308"/>
    </row>
    <row r="58" spans="1:9" customFormat="1" ht="12.75" customHeight="1" x14ac:dyDescent="0.2">
      <c r="A58" t="s">
        <v>604</v>
      </c>
      <c r="B58" s="277">
        <v>13</v>
      </c>
      <c r="C58" s="278" t="s">
        <v>277</v>
      </c>
      <c r="D58" s="279">
        <v>305</v>
      </c>
      <c r="E58" s="320">
        <f t="shared" si="0"/>
        <v>3965</v>
      </c>
      <c r="F58" s="334">
        <v>2.14</v>
      </c>
      <c r="G58" s="333">
        <f t="shared" si="1"/>
        <v>27.82</v>
      </c>
      <c r="H58" s="308"/>
      <c r="I58" s="308"/>
    </row>
    <row r="59" spans="1:9" customFormat="1" ht="12.75" customHeight="1" x14ac:dyDescent="0.2">
      <c r="A59" s="40"/>
      <c r="B59" s="81"/>
      <c r="C59" s="41"/>
      <c r="D59" s="324"/>
      <c r="E59" s="320">
        <f t="shared" si="0"/>
        <v>0</v>
      </c>
      <c r="F59" s="334"/>
      <c r="G59" s="333">
        <f t="shared" si="1"/>
        <v>0</v>
      </c>
      <c r="H59" s="308"/>
      <c r="I59" s="308"/>
    </row>
    <row r="60" spans="1:9" customFormat="1" ht="12.75" customHeight="1" x14ac:dyDescent="0.2">
      <c r="A60" t="s">
        <v>605</v>
      </c>
      <c r="B60" s="277">
        <v>10</v>
      </c>
      <c r="C60" s="278" t="s">
        <v>277</v>
      </c>
      <c r="D60" s="279">
        <v>310</v>
      </c>
      <c r="E60" s="320">
        <f t="shared" si="0"/>
        <v>3100</v>
      </c>
      <c r="F60" s="334">
        <v>2.4300000000000002</v>
      </c>
      <c r="G60" s="333">
        <f t="shared" si="1"/>
        <v>24.3</v>
      </c>
      <c r="H60" s="308"/>
      <c r="I60" s="308"/>
    </row>
    <row r="61" spans="1:9" customFormat="1" ht="12.75" customHeight="1" x14ac:dyDescent="0.2">
      <c r="B61" s="277"/>
      <c r="C61" s="278"/>
      <c r="D61" s="279"/>
      <c r="E61" s="320"/>
      <c r="F61" s="334"/>
      <c r="G61" s="333"/>
      <c r="H61" s="308"/>
      <c r="I61" s="308"/>
    </row>
    <row r="62" spans="1:9" customFormat="1" ht="12.75" customHeight="1" x14ac:dyDescent="0.2">
      <c r="A62" t="s">
        <v>606</v>
      </c>
      <c r="B62" s="277">
        <v>3</v>
      </c>
      <c r="C62" s="278" t="s">
        <v>277</v>
      </c>
      <c r="D62" s="279">
        <v>350</v>
      </c>
      <c r="E62" s="320">
        <f t="shared" ref="E62" si="5">B62*D62</f>
        <v>1050</v>
      </c>
      <c r="F62" s="334">
        <v>1.1000000000000001</v>
      </c>
      <c r="G62" s="333">
        <f t="shared" ref="G62" si="6">B62*F62</f>
        <v>3.3</v>
      </c>
      <c r="H62" s="308"/>
      <c r="I62" s="308"/>
    </row>
    <row r="63" spans="1:9" customFormat="1" ht="12.75" customHeight="1" x14ac:dyDescent="0.2">
      <c r="B63" s="277"/>
      <c r="C63" s="278"/>
      <c r="D63" s="279"/>
      <c r="E63" s="320">
        <f t="shared" si="0"/>
        <v>0</v>
      </c>
      <c r="F63" s="334"/>
      <c r="G63" s="333">
        <f t="shared" si="1"/>
        <v>0</v>
      </c>
      <c r="H63" s="308"/>
      <c r="I63" s="308"/>
    </row>
    <row r="64" spans="1:9" customFormat="1" ht="12.75" customHeight="1" x14ac:dyDescent="0.2">
      <c r="A64" t="s">
        <v>607</v>
      </c>
      <c r="B64" s="277">
        <v>1</v>
      </c>
      <c r="C64" s="278" t="s">
        <v>277</v>
      </c>
      <c r="D64" s="279">
        <v>201</v>
      </c>
      <c r="E64" s="320">
        <f t="shared" si="0"/>
        <v>201</v>
      </c>
      <c r="F64" s="334">
        <v>2.5</v>
      </c>
      <c r="G64" s="333">
        <f t="shared" si="1"/>
        <v>2.5</v>
      </c>
      <c r="H64" s="308"/>
      <c r="I64" s="308"/>
    </row>
    <row r="65" spans="1:9" customFormat="1" ht="12.75" customHeight="1" x14ac:dyDescent="0.2">
      <c r="B65" s="277"/>
      <c r="C65" s="278"/>
      <c r="D65" s="279"/>
      <c r="E65" s="320">
        <f t="shared" si="0"/>
        <v>0</v>
      </c>
      <c r="F65" s="334"/>
      <c r="G65" s="333">
        <f t="shared" si="1"/>
        <v>0</v>
      </c>
      <c r="H65" s="308"/>
      <c r="I65" s="308"/>
    </row>
    <row r="66" spans="1:9" customFormat="1" ht="12.75" customHeight="1" x14ac:dyDescent="0.2">
      <c r="A66" t="s">
        <v>608</v>
      </c>
      <c r="B66" s="277">
        <v>10</v>
      </c>
      <c r="C66" s="278" t="s">
        <v>277</v>
      </c>
      <c r="D66" s="279">
        <v>25</v>
      </c>
      <c r="E66" s="320">
        <f t="shared" si="0"/>
        <v>250</v>
      </c>
      <c r="F66" s="334">
        <v>0.56999999999999995</v>
      </c>
      <c r="G66" s="333">
        <f t="shared" si="1"/>
        <v>5.7</v>
      </c>
      <c r="H66" s="308"/>
      <c r="I66" s="308"/>
    </row>
    <row r="67" spans="1:9" customFormat="1" ht="12.75" customHeight="1" x14ac:dyDescent="0.2">
      <c r="B67" s="277"/>
      <c r="C67" s="278"/>
      <c r="D67" s="279"/>
      <c r="E67" s="320"/>
      <c r="F67" s="334"/>
      <c r="G67" s="333"/>
      <c r="H67" s="308"/>
      <c r="I67" s="308"/>
    </row>
    <row r="68" spans="1:9" customFormat="1" ht="12.75" customHeight="1" x14ac:dyDescent="0.2">
      <c r="B68" s="277"/>
      <c r="C68" s="278"/>
      <c r="D68" s="279"/>
      <c r="E68" s="320"/>
      <c r="F68" s="334"/>
      <c r="G68" s="333"/>
      <c r="H68" s="308"/>
      <c r="I68" s="308"/>
    </row>
    <row r="69" spans="1:9" customFormat="1" ht="12.75" customHeight="1" x14ac:dyDescent="0.2">
      <c r="A69" s="288" t="s">
        <v>611</v>
      </c>
      <c r="B69" s="277"/>
      <c r="C69" s="278"/>
      <c r="D69" s="279"/>
      <c r="E69" s="320"/>
      <c r="F69" s="334"/>
      <c r="G69" s="333"/>
      <c r="H69" s="308"/>
      <c r="I69" s="308"/>
    </row>
    <row r="70" spans="1:9" customFormat="1" ht="12.75" customHeight="1" x14ac:dyDescent="0.2">
      <c r="B70" s="277"/>
      <c r="C70" s="278"/>
      <c r="D70" s="279"/>
      <c r="E70" s="320">
        <f t="shared" si="0"/>
        <v>0</v>
      </c>
      <c r="F70" s="334"/>
      <c r="G70" s="333">
        <f t="shared" si="1"/>
        <v>0</v>
      </c>
      <c r="H70" s="308"/>
      <c r="I70" s="308"/>
    </row>
    <row r="71" spans="1:9" customFormat="1" ht="12.75" customHeight="1" x14ac:dyDescent="0.2">
      <c r="A71" t="s">
        <v>609</v>
      </c>
      <c r="B71" s="277">
        <v>122</v>
      </c>
      <c r="C71" s="278" t="s">
        <v>277</v>
      </c>
      <c r="D71" s="279">
        <v>35</v>
      </c>
      <c r="E71" s="320">
        <f t="shared" si="0"/>
        <v>4270</v>
      </c>
      <c r="F71" s="334">
        <v>0.72</v>
      </c>
      <c r="G71" s="333">
        <f t="shared" si="1"/>
        <v>87.84</v>
      </c>
      <c r="H71" s="308"/>
      <c r="I71" s="308"/>
    </row>
    <row r="72" spans="1:9" x14ac:dyDescent="0.2">
      <c r="B72" s="46"/>
      <c r="D72" s="48"/>
      <c r="E72" s="46">
        <f t="shared" si="0"/>
        <v>0</v>
      </c>
      <c r="F72" s="48"/>
      <c r="G72" s="46">
        <f t="shared" si="1"/>
        <v>0</v>
      </c>
      <c r="H72" s="48">
        <f t="shared" si="2"/>
        <v>0</v>
      </c>
      <c r="I72" s="46">
        <f t="shared" si="3"/>
        <v>0</v>
      </c>
    </row>
    <row r="73" spans="1:9" customFormat="1" ht="12.75" customHeight="1" x14ac:dyDescent="0.2">
      <c r="A73" t="s">
        <v>612</v>
      </c>
      <c r="B73" s="277">
        <v>1</v>
      </c>
      <c r="C73" s="278" t="s">
        <v>277</v>
      </c>
      <c r="D73" s="279">
        <v>45</v>
      </c>
      <c r="E73" s="320">
        <f t="shared" si="0"/>
        <v>45</v>
      </c>
      <c r="F73" s="334">
        <v>0.86</v>
      </c>
      <c r="G73" s="333">
        <f t="shared" si="1"/>
        <v>0.86</v>
      </c>
      <c r="H73" s="308"/>
      <c r="I73" s="308"/>
    </row>
    <row r="74" spans="1:9" customFormat="1" ht="12.75" customHeight="1" x14ac:dyDescent="0.2">
      <c r="B74" s="277"/>
      <c r="C74" s="278"/>
      <c r="D74" s="279"/>
      <c r="E74" s="320">
        <f t="shared" si="0"/>
        <v>0</v>
      </c>
      <c r="F74" s="334"/>
      <c r="G74" s="333">
        <f t="shared" si="1"/>
        <v>0</v>
      </c>
      <c r="H74" s="308"/>
      <c r="I74" s="308"/>
    </row>
    <row r="75" spans="1:9" customFormat="1" ht="12.75" customHeight="1" x14ac:dyDescent="0.2">
      <c r="A75" t="s">
        <v>613</v>
      </c>
      <c r="B75" s="277">
        <v>1</v>
      </c>
      <c r="C75" s="278" t="s">
        <v>277</v>
      </c>
      <c r="D75" s="279">
        <v>60</v>
      </c>
      <c r="E75" s="320">
        <f t="shared" si="0"/>
        <v>60</v>
      </c>
      <c r="F75" s="334">
        <v>0.89</v>
      </c>
      <c r="G75" s="333">
        <f t="shared" si="1"/>
        <v>0.89</v>
      </c>
      <c r="H75" s="308"/>
      <c r="I75" s="308"/>
    </row>
    <row r="76" spans="1:9" customFormat="1" ht="12.75" customHeight="1" x14ac:dyDescent="0.2">
      <c r="B76" s="277"/>
      <c r="C76" s="278"/>
      <c r="D76" s="279"/>
      <c r="E76" s="320">
        <f t="shared" si="0"/>
        <v>0</v>
      </c>
      <c r="F76" s="334"/>
      <c r="G76" s="333">
        <f t="shared" si="1"/>
        <v>0</v>
      </c>
      <c r="H76" s="308"/>
      <c r="I76" s="308"/>
    </row>
    <row r="77" spans="1:9" customFormat="1" ht="12.75" customHeight="1" x14ac:dyDescent="0.2">
      <c r="A77" t="s">
        <v>614</v>
      </c>
      <c r="B77" s="277">
        <v>3</v>
      </c>
      <c r="C77" s="278" t="s">
        <v>277</v>
      </c>
      <c r="D77" s="279">
        <v>156</v>
      </c>
      <c r="E77" s="320">
        <f t="shared" si="0"/>
        <v>468</v>
      </c>
      <c r="F77" s="334">
        <v>1.5</v>
      </c>
      <c r="G77" s="333">
        <f t="shared" si="1"/>
        <v>4.5</v>
      </c>
      <c r="H77" s="308"/>
      <c r="I77" s="308"/>
    </row>
    <row r="78" spans="1:9" customFormat="1" ht="12.75" customHeight="1" x14ac:dyDescent="0.2">
      <c r="B78" s="277"/>
      <c r="C78" s="278"/>
      <c r="D78" s="279"/>
      <c r="E78" s="320">
        <f t="shared" si="0"/>
        <v>0</v>
      </c>
      <c r="F78" s="334"/>
      <c r="G78" s="333">
        <f t="shared" si="1"/>
        <v>0</v>
      </c>
      <c r="H78" s="308"/>
      <c r="I78" s="308"/>
    </row>
    <row r="79" spans="1:9" customFormat="1" ht="12.75" customHeight="1" x14ac:dyDescent="0.2">
      <c r="A79" t="s">
        <v>615</v>
      </c>
      <c r="B79" s="277">
        <v>4</v>
      </c>
      <c r="C79" s="278" t="s">
        <v>277</v>
      </c>
      <c r="D79" s="279">
        <v>174</v>
      </c>
      <c r="E79" s="320">
        <f t="shared" si="0"/>
        <v>696</v>
      </c>
      <c r="F79" s="334">
        <v>2.14</v>
      </c>
      <c r="G79" s="333">
        <f t="shared" si="1"/>
        <v>8.56</v>
      </c>
      <c r="H79" s="308"/>
      <c r="I79" s="308"/>
    </row>
    <row r="80" spans="1:9" customFormat="1" ht="12.75" customHeight="1" x14ac:dyDescent="0.2">
      <c r="B80" s="277"/>
      <c r="C80" s="278"/>
      <c r="D80" s="279"/>
      <c r="E80" s="320"/>
      <c r="F80" s="334"/>
      <c r="G80" s="333"/>
      <c r="H80" s="308"/>
      <c r="I80" s="308"/>
    </row>
    <row r="81" spans="1:9" customFormat="1" ht="12.75" customHeight="1" x14ac:dyDescent="0.2">
      <c r="A81" t="s">
        <v>616</v>
      </c>
      <c r="B81" s="277"/>
      <c r="C81" s="278"/>
      <c r="D81" s="279"/>
      <c r="E81" s="320">
        <f>B81*D81</f>
        <v>0</v>
      </c>
      <c r="F81" s="334"/>
      <c r="G81" s="333">
        <f>B81*F81</f>
        <v>0</v>
      </c>
      <c r="H81" s="308"/>
      <c r="I81" s="308"/>
    </row>
    <row r="82" spans="1:9" customFormat="1" ht="12.75" customHeight="1" x14ac:dyDescent="0.2">
      <c r="A82" t="s">
        <v>617</v>
      </c>
      <c r="B82" s="277">
        <v>1</v>
      </c>
      <c r="C82" s="278" t="s">
        <v>277</v>
      </c>
      <c r="D82" s="279">
        <v>55</v>
      </c>
      <c r="E82" s="320">
        <f>B82*D82</f>
        <v>55</v>
      </c>
      <c r="F82" s="334">
        <v>1</v>
      </c>
      <c r="G82" s="333">
        <f>B82*F82</f>
        <v>1</v>
      </c>
      <c r="H82" s="308"/>
      <c r="I82" s="308"/>
    </row>
    <row r="83" spans="1:9" customFormat="1" ht="12.75" customHeight="1" x14ac:dyDescent="0.2">
      <c r="B83" s="277"/>
      <c r="C83" s="278"/>
      <c r="D83" s="279"/>
      <c r="E83" s="320">
        <f>B83*D83</f>
        <v>0</v>
      </c>
      <c r="F83" s="334"/>
      <c r="G83" s="333">
        <f>B83*F83</f>
        <v>0</v>
      </c>
      <c r="H83" s="308"/>
      <c r="I83" s="308"/>
    </row>
    <row r="84" spans="1:9" customFormat="1" ht="12.75" customHeight="1" x14ac:dyDescent="0.2">
      <c r="A84" t="s">
        <v>618</v>
      </c>
      <c r="B84" s="277">
        <v>11</v>
      </c>
      <c r="C84" s="278" t="s">
        <v>277</v>
      </c>
      <c r="D84" s="279">
        <v>250</v>
      </c>
      <c r="E84" s="320">
        <f>B84*D84</f>
        <v>2750</v>
      </c>
      <c r="F84" s="334">
        <v>1.1000000000000001</v>
      </c>
      <c r="G84" s="333">
        <f>B84*F84</f>
        <v>12.1</v>
      </c>
      <c r="H84" s="308"/>
      <c r="I84" s="308"/>
    </row>
    <row r="85" spans="1:9" customFormat="1" ht="12.75" customHeight="1" x14ac:dyDescent="0.2">
      <c r="B85" s="277"/>
      <c r="C85" s="278"/>
      <c r="D85" s="279"/>
      <c r="E85" s="320"/>
      <c r="F85" s="334"/>
      <c r="G85" s="333"/>
      <c r="H85" s="308"/>
      <c r="I85" s="308"/>
    </row>
    <row r="86" spans="1:9" customFormat="1" ht="12.75" customHeight="1" x14ac:dyDescent="0.2">
      <c r="A86" s="308" t="s">
        <v>619</v>
      </c>
      <c r="B86" s="277">
        <v>20</v>
      </c>
      <c r="C86" s="332" t="s">
        <v>277</v>
      </c>
      <c r="D86" s="279">
        <v>1812</v>
      </c>
      <c r="E86" s="320">
        <f t="shared" si="0"/>
        <v>36240</v>
      </c>
      <c r="F86" s="334">
        <v>17.7</v>
      </c>
      <c r="G86" s="333">
        <f t="shared" si="1"/>
        <v>354</v>
      </c>
      <c r="H86" s="308"/>
      <c r="I86" s="308"/>
    </row>
    <row r="87" spans="1:9" customFormat="1" ht="12.75" customHeight="1" x14ac:dyDescent="0.2">
      <c r="B87" s="277"/>
      <c r="C87" s="278"/>
      <c r="D87" s="279"/>
      <c r="E87" s="320">
        <f t="shared" si="0"/>
        <v>0</v>
      </c>
      <c r="F87" s="334"/>
      <c r="G87" s="333">
        <f t="shared" si="1"/>
        <v>0</v>
      </c>
      <c r="H87" s="308"/>
      <c r="I87" s="308"/>
    </row>
    <row r="88" spans="1:9" customFormat="1" ht="12.75" customHeight="1" x14ac:dyDescent="0.2">
      <c r="A88" t="s">
        <v>597</v>
      </c>
      <c r="B88" s="277">
        <v>20</v>
      </c>
      <c r="C88" s="278" t="s">
        <v>277</v>
      </c>
      <c r="D88" s="279">
        <v>15</v>
      </c>
      <c r="E88" s="320">
        <f t="shared" si="0"/>
        <v>300</v>
      </c>
      <c r="F88" s="334">
        <v>0.2</v>
      </c>
      <c r="G88" s="333">
        <f t="shared" si="1"/>
        <v>4</v>
      </c>
      <c r="H88" s="308"/>
      <c r="I88" s="308"/>
    </row>
    <row r="89" spans="1:9" customFormat="1" ht="12.75" customHeight="1" x14ac:dyDescent="0.2">
      <c r="B89" s="277"/>
      <c r="C89" s="278"/>
      <c r="D89" s="279"/>
      <c r="E89" s="320">
        <f t="shared" si="0"/>
        <v>0</v>
      </c>
      <c r="F89" s="334"/>
      <c r="G89" s="333">
        <f t="shared" si="1"/>
        <v>0</v>
      </c>
      <c r="H89" s="308"/>
      <c r="I89" s="308"/>
    </row>
    <row r="90" spans="1:9" customFormat="1" ht="12.75" customHeight="1" x14ac:dyDescent="0.2">
      <c r="A90" t="s">
        <v>620</v>
      </c>
      <c r="B90" s="277">
        <v>450</v>
      </c>
      <c r="C90" s="278" t="s">
        <v>236</v>
      </c>
      <c r="D90" s="279">
        <v>37</v>
      </c>
      <c r="E90" s="320">
        <f t="shared" si="0"/>
        <v>16650</v>
      </c>
      <c r="F90" s="334">
        <v>0.112</v>
      </c>
      <c r="G90" s="333">
        <f t="shared" si="1"/>
        <v>50.4</v>
      </c>
      <c r="H90" s="308"/>
      <c r="I90" s="308"/>
    </row>
    <row r="91" spans="1:9" customFormat="1" ht="12.75" customHeight="1" x14ac:dyDescent="0.2">
      <c r="B91" s="277"/>
      <c r="C91" s="278"/>
      <c r="D91" s="279"/>
      <c r="E91" s="320">
        <f t="shared" si="0"/>
        <v>0</v>
      </c>
      <c r="F91" s="334"/>
      <c r="G91" s="333">
        <f t="shared" si="1"/>
        <v>0</v>
      </c>
      <c r="H91" s="308"/>
      <c r="I91" s="308"/>
    </row>
    <row r="92" spans="1:9" customFormat="1" ht="12.75" customHeight="1" x14ac:dyDescent="0.2">
      <c r="A92" t="s">
        <v>621</v>
      </c>
      <c r="B92" s="277">
        <v>150</v>
      </c>
      <c r="C92" s="278" t="s">
        <v>236</v>
      </c>
      <c r="D92" s="279">
        <v>12.24</v>
      </c>
      <c r="E92" s="320">
        <f t="shared" si="0"/>
        <v>1836</v>
      </c>
      <c r="F92" s="334">
        <v>0.2</v>
      </c>
      <c r="G92" s="333">
        <f t="shared" si="1"/>
        <v>30</v>
      </c>
      <c r="H92" s="308"/>
      <c r="I92" s="308"/>
    </row>
    <row r="93" spans="1:9" customFormat="1" ht="12.75" customHeight="1" x14ac:dyDescent="0.2">
      <c r="B93" s="277"/>
      <c r="C93" s="278"/>
      <c r="D93" s="279"/>
      <c r="E93" s="320">
        <f t="shared" si="0"/>
        <v>0</v>
      </c>
      <c r="F93" s="334"/>
      <c r="G93" s="333">
        <f t="shared" si="1"/>
        <v>0</v>
      </c>
      <c r="H93" s="308"/>
      <c r="I93" s="308"/>
    </row>
    <row r="94" spans="1:9" customFormat="1" ht="12.75" customHeight="1" x14ac:dyDescent="0.2">
      <c r="A94" t="s">
        <v>622</v>
      </c>
      <c r="B94" s="277">
        <v>40</v>
      </c>
      <c r="C94" s="278" t="s">
        <v>236</v>
      </c>
      <c r="D94" s="279">
        <v>9.06</v>
      </c>
      <c r="E94" s="320">
        <f t="shared" si="0"/>
        <v>362</v>
      </c>
      <c r="F94" s="334">
        <v>0.16</v>
      </c>
      <c r="G94" s="333">
        <f t="shared" si="1"/>
        <v>6.4</v>
      </c>
      <c r="H94" s="308"/>
      <c r="I94" s="308"/>
    </row>
    <row r="95" spans="1:9" customFormat="1" ht="12.75" customHeight="1" x14ac:dyDescent="0.2">
      <c r="B95" s="277"/>
      <c r="C95" s="278"/>
      <c r="D95" s="279"/>
      <c r="E95" s="320">
        <f t="shared" si="0"/>
        <v>0</v>
      </c>
      <c r="F95" s="334"/>
      <c r="G95" s="333">
        <f t="shared" si="1"/>
        <v>0</v>
      </c>
      <c r="H95" s="308"/>
      <c r="I95" s="308"/>
    </row>
    <row r="96" spans="1:9" customFormat="1" ht="12.75" customHeight="1" x14ac:dyDescent="0.2">
      <c r="A96" t="s">
        <v>572</v>
      </c>
      <c r="B96" s="277">
        <v>300</v>
      </c>
      <c r="C96" s="278" t="s">
        <v>236</v>
      </c>
      <c r="D96" s="279">
        <v>2.0299999999999998</v>
      </c>
      <c r="E96" s="320">
        <f t="shared" si="0"/>
        <v>609</v>
      </c>
      <c r="F96" s="334">
        <v>7.0000000000000007E-2</v>
      </c>
      <c r="G96" s="333">
        <f t="shared" si="1"/>
        <v>21</v>
      </c>
      <c r="H96" s="308"/>
      <c r="I96" s="308"/>
    </row>
    <row r="97" spans="1:9" customFormat="1" ht="12.75" customHeight="1" x14ac:dyDescent="0.2">
      <c r="B97" s="277"/>
      <c r="C97" s="278"/>
      <c r="D97" s="279"/>
      <c r="E97" s="320">
        <f t="shared" si="0"/>
        <v>0</v>
      </c>
      <c r="F97" s="312"/>
      <c r="G97" s="333">
        <f t="shared" si="1"/>
        <v>0</v>
      </c>
      <c r="H97" s="308"/>
      <c r="I97" s="308"/>
    </row>
    <row r="98" spans="1:9" customFormat="1" ht="12.75" customHeight="1" x14ac:dyDescent="0.2">
      <c r="A98" t="s">
        <v>573</v>
      </c>
      <c r="B98" s="277">
        <v>1420</v>
      </c>
      <c r="C98" s="278" t="s">
        <v>236</v>
      </c>
      <c r="D98" s="279">
        <v>1.1000000000000001</v>
      </c>
      <c r="E98" s="320">
        <f t="shared" si="0"/>
        <v>1562</v>
      </c>
      <c r="F98" s="334">
        <v>6.2E-2</v>
      </c>
      <c r="G98" s="333">
        <f t="shared" si="1"/>
        <v>88.04</v>
      </c>
      <c r="H98" s="308"/>
      <c r="I98" s="308"/>
    </row>
    <row r="99" spans="1:9" customFormat="1" ht="12.75" customHeight="1" x14ac:dyDescent="0.2">
      <c r="B99" s="277"/>
      <c r="C99" s="278"/>
      <c r="D99" s="279"/>
      <c r="E99" s="320"/>
      <c r="F99" s="335"/>
      <c r="G99" s="333"/>
      <c r="H99" s="308"/>
      <c r="I99" s="308"/>
    </row>
    <row r="100" spans="1:9" customFormat="1" ht="12.75" customHeight="1" x14ac:dyDescent="0.2">
      <c r="A100" s="288" t="s">
        <v>611</v>
      </c>
      <c r="B100" s="277"/>
      <c r="C100" s="278"/>
      <c r="D100" s="279"/>
      <c r="E100" s="320"/>
      <c r="F100" s="335"/>
      <c r="G100" s="333"/>
      <c r="H100" s="308"/>
      <c r="I100" s="308"/>
    </row>
    <row r="101" spans="1:9" customFormat="1" ht="12.75" customHeight="1" x14ac:dyDescent="0.2">
      <c r="B101" s="277"/>
      <c r="C101" s="278"/>
      <c r="D101" s="279"/>
      <c r="E101" s="320">
        <f t="shared" si="0"/>
        <v>0</v>
      </c>
      <c r="F101" s="312"/>
      <c r="G101" s="333">
        <f t="shared" si="1"/>
        <v>0</v>
      </c>
      <c r="H101" s="308"/>
      <c r="I101" s="308"/>
    </row>
    <row r="102" spans="1:9" customFormat="1" ht="12.75" customHeight="1" x14ac:dyDescent="0.2">
      <c r="A102" s="308" t="s">
        <v>623</v>
      </c>
      <c r="B102" s="277">
        <v>15050</v>
      </c>
      <c r="C102" s="278" t="s">
        <v>236</v>
      </c>
      <c r="D102" s="279">
        <v>1</v>
      </c>
      <c r="E102" s="320">
        <f t="shared" si="0"/>
        <v>15050</v>
      </c>
      <c r="F102" s="334">
        <v>1.4999999999999999E-2</v>
      </c>
      <c r="G102" s="333">
        <f t="shared" si="1"/>
        <v>225.75</v>
      </c>
      <c r="H102" s="308"/>
      <c r="I102" s="308"/>
    </row>
    <row r="103" spans="1:9" x14ac:dyDescent="0.2">
      <c r="B103" s="46"/>
      <c r="D103" s="48"/>
      <c r="E103" s="46">
        <f t="shared" si="0"/>
        <v>0</v>
      </c>
      <c r="F103" s="48"/>
      <c r="G103" s="46">
        <f t="shared" si="1"/>
        <v>0</v>
      </c>
      <c r="H103" s="48">
        <f t="shared" si="2"/>
        <v>0</v>
      </c>
      <c r="I103" s="46">
        <f t="shared" si="3"/>
        <v>0</v>
      </c>
    </row>
    <row r="104" spans="1:9" customFormat="1" ht="12.75" customHeight="1" x14ac:dyDescent="0.2">
      <c r="A104" t="s">
        <v>624</v>
      </c>
      <c r="B104" s="277">
        <v>200</v>
      </c>
      <c r="C104" s="278" t="s">
        <v>236</v>
      </c>
      <c r="D104" s="279">
        <v>20.14</v>
      </c>
      <c r="E104" s="320">
        <f t="shared" si="0"/>
        <v>4028</v>
      </c>
      <c r="F104" s="334">
        <v>3.3000000000000002E-2</v>
      </c>
      <c r="G104" s="333">
        <f t="shared" si="1"/>
        <v>6.6</v>
      </c>
      <c r="H104" s="308"/>
      <c r="I104" s="308"/>
    </row>
    <row r="105" spans="1:9" customFormat="1" ht="12.75" customHeight="1" x14ac:dyDescent="0.2">
      <c r="A105" s="40"/>
      <c r="B105" s="81"/>
      <c r="C105" s="41"/>
      <c r="D105" s="324"/>
      <c r="E105" s="320">
        <f t="shared" si="0"/>
        <v>0</v>
      </c>
      <c r="F105" s="334"/>
      <c r="G105" s="333">
        <f t="shared" si="1"/>
        <v>0</v>
      </c>
      <c r="H105" s="308"/>
      <c r="I105" s="308"/>
    </row>
    <row r="106" spans="1:9" customFormat="1" ht="12.75" customHeight="1" x14ac:dyDescent="0.2">
      <c r="A106" t="s">
        <v>625</v>
      </c>
      <c r="B106" s="277">
        <v>200</v>
      </c>
      <c r="C106" s="278" t="s">
        <v>236</v>
      </c>
      <c r="D106" s="279">
        <v>12.93</v>
      </c>
      <c r="E106" s="320">
        <f t="shared" si="0"/>
        <v>2586</v>
      </c>
      <c r="F106" s="334">
        <v>1.7999999999999999E-2</v>
      </c>
      <c r="G106" s="333">
        <f t="shared" si="1"/>
        <v>3.6</v>
      </c>
      <c r="H106" s="308"/>
      <c r="I106" s="308"/>
    </row>
    <row r="107" spans="1:9" customFormat="1" ht="12.75" customHeight="1" x14ac:dyDescent="0.2">
      <c r="B107" s="277"/>
      <c r="C107" s="278"/>
      <c r="D107" s="279"/>
      <c r="E107" s="320">
        <f t="shared" si="0"/>
        <v>0</v>
      </c>
      <c r="F107" s="334"/>
      <c r="G107" s="333">
        <f t="shared" si="1"/>
        <v>0</v>
      </c>
      <c r="H107" s="308"/>
      <c r="I107" s="308"/>
    </row>
    <row r="108" spans="1:9" customFormat="1" ht="12.75" customHeight="1" x14ac:dyDescent="0.2">
      <c r="A108" t="s">
        <v>626</v>
      </c>
      <c r="B108" s="277">
        <v>100</v>
      </c>
      <c r="C108" s="278" t="s">
        <v>236</v>
      </c>
      <c r="D108" s="279">
        <v>2.85</v>
      </c>
      <c r="E108" s="320">
        <f t="shared" si="0"/>
        <v>285</v>
      </c>
      <c r="F108" s="334">
        <v>1.2E-2</v>
      </c>
      <c r="G108" s="333">
        <f t="shared" si="1"/>
        <v>1.2</v>
      </c>
      <c r="H108" s="308"/>
      <c r="I108" s="308"/>
    </row>
    <row r="109" spans="1:9" customFormat="1" ht="12.75" customHeight="1" x14ac:dyDescent="0.2">
      <c r="B109" s="277"/>
      <c r="C109" s="278"/>
      <c r="D109" s="279"/>
      <c r="E109" s="320">
        <f t="shared" si="0"/>
        <v>0</v>
      </c>
      <c r="F109" s="334"/>
      <c r="G109" s="333">
        <f t="shared" si="1"/>
        <v>0</v>
      </c>
      <c r="H109" s="308"/>
      <c r="I109" s="308"/>
    </row>
    <row r="110" spans="1:9" customFormat="1" ht="12.75" customHeight="1" x14ac:dyDescent="0.2">
      <c r="A110" t="s">
        <v>627</v>
      </c>
      <c r="B110" s="277">
        <v>1000</v>
      </c>
      <c r="C110" s="278" t="s">
        <v>236</v>
      </c>
      <c r="D110" s="279">
        <v>1.9</v>
      </c>
      <c r="E110" s="320">
        <f t="shared" si="0"/>
        <v>1900</v>
      </c>
      <c r="F110" s="334">
        <v>8.0000000000000002E-3</v>
      </c>
      <c r="G110" s="333">
        <f t="shared" si="1"/>
        <v>8</v>
      </c>
      <c r="H110" s="308"/>
      <c r="I110" s="308"/>
    </row>
    <row r="111" spans="1:9" customFormat="1" ht="12.75" customHeight="1" x14ac:dyDescent="0.2">
      <c r="B111" s="277"/>
      <c r="C111" s="278"/>
      <c r="D111" s="279"/>
      <c r="E111" s="320"/>
      <c r="F111" s="334"/>
      <c r="G111" s="333"/>
      <c r="H111" s="308"/>
      <c r="I111" s="308"/>
    </row>
    <row r="112" spans="1:9" customFormat="1" ht="12.75" customHeight="1" x14ac:dyDescent="0.2">
      <c r="A112" t="s">
        <v>628</v>
      </c>
      <c r="B112" s="277">
        <v>1</v>
      </c>
      <c r="C112" s="278" t="s">
        <v>277</v>
      </c>
      <c r="D112" s="279">
        <v>117</v>
      </c>
      <c r="E112" s="320">
        <f t="shared" si="0"/>
        <v>117</v>
      </c>
      <c r="F112" s="334">
        <v>0.6</v>
      </c>
      <c r="G112" s="333">
        <f t="shared" si="1"/>
        <v>0.6</v>
      </c>
      <c r="H112" s="308"/>
      <c r="I112" s="308"/>
    </row>
    <row r="113" spans="1:9" customFormat="1" ht="12.75" customHeight="1" x14ac:dyDescent="0.2">
      <c r="B113" s="277"/>
      <c r="C113" s="278"/>
      <c r="D113" s="279"/>
      <c r="E113" s="320">
        <f t="shared" si="0"/>
        <v>0</v>
      </c>
      <c r="F113" s="334"/>
      <c r="G113" s="333">
        <f t="shared" si="1"/>
        <v>0</v>
      </c>
      <c r="H113" s="308"/>
      <c r="I113" s="308"/>
    </row>
    <row r="114" spans="1:9" customFormat="1" ht="12.75" customHeight="1" x14ac:dyDescent="0.2">
      <c r="A114" t="s">
        <v>629</v>
      </c>
      <c r="B114" s="277">
        <v>250</v>
      </c>
      <c r="C114" s="278" t="s">
        <v>236</v>
      </c>
      <c r="D114" s="279">
        <v>6.48</v>
      </c>
      <c r="E114" s="320">
        <f t="shared" si="0"/>
        <v>1620</v>
      </c>
      <c r="F114" s="334">
        <v>2.7E-2</v>
      </c>
      <c r="G114" s="333">
        <f t="shared" si="1"/>
        <v>6.75</v>
      </c>
      <c r="H114" s="308"/>
      <c r="I114" s="308"/>
    </row>
    <row r="115" spans="1:9" customFormat="1" ht="12.75" customHeight="1" x14ac:dyDescent="0.2">
      <c r="B115" s="277"/>
      <c r="C115" s="278"/>
      <c r="D115" s="279"/>
      <c r="E115" s="320"/>
      <c r="F115" s="334"/>
      <c r="G115" s="333"/>
      <c r="H115" s="308"/>
      <c r="I115" s="308"/>
    </row>
    <row r="116" spans="1:9" customFormat="1" ht="12.75" customHeight="1" x14ac:dyDescent="0.2">
      <c r="A116" s="1" t="s">
        <v>898</v>
      </c>
      <c r="B116" s="81"/>
      <c r="C116" s="41"/>
      <c r="D116" s="324"/>
      <c r="E116" s="320">
        <f t="shared" si="0"/>
        <v>0</v>
      </c>
      <c r="F116" s="334"/>
      <c r="G116" s="333">
        <f t="shared" si="1"/>
        <v>0</v>
      </c>
      <c r="H116" s="308"/>
      <c r="I116" s="308"/>
    </row>
    <row r="117" spans="1:9" customFormat="1" ht="12.75" customHeight="1" x14ac:dyDescent="0.2">
      <c r="A117" s="40"/>
      <c r="B117" s="81"/>
      <c r="C117" s="41"/>
      <c r="D117" s="324"/>
      <c r="E117" s="320">
        <f t="shared" si="0"/>
        <v>0</v>
      </c>
      <c r="F117" s="334"/>
      <c r="G117" s="333">
        <f t="shared" si="1"/>
        <v>0</v>
      </c>
      <c r="H117" s="308"/>
      <c r="I117" s="308"/>
    </row>
    <row r="118" spans="1:9" customFormat="1" ht="12.75" customHeight="1" x14ac:dyDescent="0.2">
      <c r="A118" s="308" t="s">
        <v>630</v>
      </c>
      <c r="B118" s="320">
        <v>1</v>
      </c>
      <c r="C118" s="310" t="s">
        <v>277</v>
      </c>
      <c r="D118" s="333">
        <v>1775</v>
      </c>
      <c r="E118" s="320">
        <f t="shared" si="0"/>
        <v>1775</v>
      </c>
      <c r="F118" s="334">
        <v>12</v>
      </c>
      <c r="G118" s="333">
        <f t="shared" si="1"/>
        <v>12</v>
      </c>
      <c r="H118" s="308"/>
      <c r="I118" s="308"/>
    </row>
    <row r="119" spans="1:9" customFormat="1" ht="12.75" customHeight="1" x14ac:dyDescent="0.2">
      <c r="A119" s="308"/>
      <c r="B119" s="320"/>
      <c r="C119" s="310"/>
      <c r="D119" s="333"/>
      <c r="E119" s="320">
        <f t="shared" si="0"/>
        <v>0</v>
      </c>
      <c r="F119" s="334"/>
      <c r="G119" s="333">
        <f t="shared" si="1"/>
        <v>0</v>
      </c>
      <c r="H119" s="308"/>
      <c r="I119" s="308"/>
    </row>
    <row r="120" spans="1:9" customFormat="1" ht="12.75" customHeight="1" x14ac:dyDescent="0.2">
      <c r="A120" s="308" t="s">
        <v>631</v>
      </c>
      <c r="B120" s="320">
        <v>1</v>
      </c>
      <c r="C120" s="310" t="s">
        <v>277</v>
      </c>
      <c r="D120" s="333">
        <v>900</v>
      </c>
      <c r="E120" s="320">
        <f t="shared" si="0"/>
        <v>900</v>
      </c>
      <c r="F120" s="334">
        <v>1.5</v>
      </c>
      <c r="G120" s="333">
        <f t="shared" si="1"/>
        <v>1.5</v>
      </c>
      <c r="H120" s="308"/>
      <c r="I120" s="308"/>
    </row>
    <row r="121" spans="1:9" customFormat="1" ht="12.75" customHeight="1" x14ac:dyDescent="0.2">
      <c r="A121" s="308"/>
      <c r="B121" s="320"/>
      <c r="C121" s="310"/>
      <c r="D121" s="333"/>
      <c r="E121" s="320">
        <f t="shared" si="0"/>
        <v>0</v>
      </c>
      <c r="F121" s="334"/>
      <c r="G121" s="333">
        <f t="shared" si="1"/>
        <v>0</v>
      </c>
      <c r="H121" s="308"/>
      <c r="I121" s="308"/>
    </row>
    <row r="122" spans="1:9" customFormat="1" ht="12.75" customHeight="1" x14ac:dyDescent="0.2">
      <c r="A122" s="308" t="s">
        <v>632</v>
      </c>
      <c r="B122" s="320">
        <v>1</v>
      </c>
      <c r="C122" s="310" t="s">
        <v>277</v>
      </c>
      <c r="D122" s="333">
        <v>1775</v>
      </c>
      <c r="E122" s="320">
        <f t="shared" si="0"/>
        <v>1775</v>
      </c>
      <c r="F122" s="334">
        <v>4.8</v>
      </c>
      <c r="G122" s="333">
        <f t="shared" si="1"/>
        <v>4.8</v>
      </c>
      <c r="H122" s="308"/>
      <c r="I122" s="308"/>
    </row>
    <row r="123" spans="1:9" customFormat="1" ht="12.75" customHeight="1" x14ac:dyDescent="0.2">
      <c r="A123" s="308"/>
      <c r="B123" s="320"/>
      <c r="C123" s="310"/>
      <c r="D123" s="333"/>
      <c r="E123" s="320">
        <f t="shared" si="0"/>
        <v>0</v>
      </c>
      <c r="F123" s="334"/>
      <c r="G123" s="333">
        <f t="shared" si="1"/>
        <v>0</v>
      </c>
      <c r="H123" s="308"/>
      <c r="I123" s="308"/>
    </row>
    <row r="124" spans="1:9" customFormat="1" ht="12.75" customHeight="1" x14ac:dyDescent="0.2">
      <c r="A124" s="308" t="s">
        <v>631</v>
      </c>
      <c r="B124" s="320">
        <v>2</v>
      </c>
      <c r="C124" s="310" t="s">
        <v>277</v>
      </c>
      <c r="D124" s="333">
        <v>1208</v>
      </c>
      <c r="E124" s="320">
        <f t="shared" si="0"/>
        <v>2416</v>
      </c>
      <c r="F124" s="334">
        <v>7.7</v>
      </c>
      <c r="G124" s="333">
        <f t="shared" si="1"/>
        <v>15.4</v>
      </c>
      <c r="H124" s="308"/>
      <c r="I124" s="308"/>
    </row>
    <row r="125" spans="1:9" customFormat="1" ht="12.75" customHeight="1" x14ac:dyDescent="0.2">
      <c r="A125" s="308"/>
      <c r="B125" s="320"/>
      <c r="C125" s="310"/>
      <c r="D125" s="333"/>
      <c r="E125" s="320">
        <f t="shared" si="0"/>
        <v>0</v>
      </c>
      <c r="F125" s="334"/>
      <c r="G125" s="333">
        <f t="shared" si="1"/>
        <v>0</v>
      </c>
      <c r="H125" s="308"/>
      <c r="I125" s="308"/>
    </row>
    <row r="126" spans="1:9" customFormat="1" ht="12.75" customHeight="1" x14ac:dyDescent="0.2">
      <c r="A126" s="308" t="s">
        <v>633</v>
      </c>
      <c r="B126" s="320">
        <v>1</v>
      </c>
      <c r="C126" s="310" t="s">
        <v>277</v>
      </c>
      <c r="D126" s="333">
        <v>400</v>
      </c>
      <c r="E126" s="320">
        <f t="shared" si="0"/>
        <v>400</v>
      </c>
      <c r="F126" s="334">
        <v>1.5</v>
      </c>
      <c r="G126" s="333">
        <f t="shared" si="1"/>
        <v>1.5</v>
      </c>
      <c r="H126" s="308"/>
      <c r="I126" s="308"/>
    </row>
    <row r="127" spans="1:9" customFormat="1" ht="12.75" customHeight="1" x14ac:dyDescent="0.2">
      <c r="A127" s="308"/>
      <c r="B127" s="320"/>
      <c r="C127" s="310"/>
      <c r="D127" s="333"/>
      <c r="E127" s="320">
        <f t="shared" si="0"/>
        <v>0</v>
      </c>
      <c r="F127" s="334"/>
      <c r="G127" s="333">
        <f t="shared" si="1"/>
        <v>0</v>
      </c>
      <c r="H127" s="308"/>
      <c r="I127" s="308"/>
    </row>
    <row r="128" spans="1:9" customFormat="1" ht="12.75" customHeight="1" x14ac:dyDescent="0.2">
      <c r="A128" s="308" t="s">
        <v>634</v>
      </c>
      <c r="B128" s="320">
        <v>1</v>
      </c>
      <c r="C128" s="310" t="s">
        <v>277</v>
      </c>
      <c r="D128" s="333">
        <v>300</v>
      </c>
      <c r="E128" s="320">
        <f t="shared" si="0"/>
        <v>300</v>
      </c>
      <c r="F128" s="334">
        <v>1.5</v>
      </c>
      <c r="G128" s="333">
        <f t="shared" si="1"/>
        <v>1.5</v>
      </c>
      <c r="H128" s="308"/>
      <c r="I128" s="308"/>
    </row>
    <row r="129" spans="1:9" customFormat="1" ht="12.75" customHeight="1" x14ac:dyDescent="0.2">
      <c r="A129" s="308"/>
      <c r="B129" s="320"/>
      <c r="C129" s="310"/>
      <c r="D129" s="333"/>
      <c r="E129" s="320"/>
      <c r="F129" s="334"/>
      <c r="G129" s="333"/>
      <c r="H129" s="308"/>
      <c r="I129" s="308"/>
    </row>
    <row r="130" spans="1:9" customFormat="1" ht="12.75" customHeight="1" x14ac:dyDescent="0.2">
      <c r="A130" s="308"/>
      <c r="B130" s="320"/>
      <c r="C130" s="310"/>
      <c r="D130" s="333"/>
      <c r="E130" s="320"/>
      <c r="F130" s="334"/>
      <c r="G130" s="333"/>
      <c r="H130" s="308"/>
      <c r="I130" s="308"/>
    </row>
    <row r="131" spans="1:9" customFormat="1" ht="12.75" customHeight="1" x14ac:dyDescent="0.2">
      <c r="A131" s="1" t="s">
        <v>899</v>
      </c>
      <c r="B131" s="320"/>
      <c r="C131" s="310"/>
      <c r="D131" s="333"/>
      <c r="E131" s="320"/>
      <c r="F131" s="334"/>
      <c r="G131" s="333"/>
      <c r="H131" s="308"/>
      <c r="I131" s="308"/>
    </row>
    <row r="132" spans="1:9" customFormat="1" ht="12.75" customHeight="1" x14ac:dyDescent="0.2">
      <c r="A132" s="308"/>
      <c r="B132" s="320"/>
      <c r="C132" s="310"/>
      <c r="D132" s="333"/>
      <c r="E132" s="320">
        <f t="shared" si="0"/>
        <v>0</v>
      </c>
      <c r="F132" s="334"/>
      <c r="G132" s="333">
        <f t="shared" si="1"/>
        <v>0</v>
      </c>
      <c r="H132" s="308"/>
      <c r="I132" s="308"/>
    </row>
    <row r="133" spans="1:9" customFormat="1" ht="12.75" customHeight="1" x14ac:dyDescent="0.2">
      <c r="A133" s="308" t="s">
        <v>635</v>
      </c>
      <c r="B133" s="320">
        <v>22</v>
      </c>
      <c r="C133" s="310" t="s">
        <v>277</v>
      </c>
      <c r="D133" s="333">
        <v>470</v>
      </c>
      <c r="E133" s="320">
        <f t="shared" si="0"/>
        <v>10340</v>
      </c>
      <c r="F133" s="334">
        <v>2.5</v>
      </c>
      <c r="G133" s="333">
        <f t="shared" si="1"/>
        <v>55</v>
      </c>
      <c r="H133" s="308"/>
      <c r="I133" s="308"/>
    </row>
    <row r="134" spans="1:9" x14ac:dyDescent="0.2">
      <c r="B134" s="46"/>
      <c r="D134" s="48"/>
      <c r="E134" s="46">
        <f t="shared" si="0"/>
        <v>0</v>
      </c>
      <c r="F134" s="48"/>
      <c r="G134" s="46">
        <f t="shared" si="1"/>
        <v>0</v>
      </c>
      <c r="H134" s="48">
        <f t="shared" si="2"/>
        <v>0</v>
      </c>
      <c r="I134" s="46">
        <f t="shared" si="3"/>
        <v>0</v>
      </c>
    </row>
    <row r="135" spans="1:9" customFormat="1" ht="12.75" customHeight="1" x14ac:dyDescent="0.2">
      <c r="A135" s="308" t="s">
        <v>636</v>
      </c>
      <c r="B135" s="320">
        <v>6</v>
      </c>
      <c r="C135" s="310" t="s">
        <v>277</v>
      </c>
      <c r="D135" s="333">
        <v>200</v>
      </c>
      <c r="E135" s="320">
        <f>B135*D135</f>
        <v>1200</v>
      </c>
      <c r="F135" s="334">
        <v>0.77</v>
      </c>
      <c r="G135" s="333">
        <f t="shared" si="1"/>
        <v>4.62</v>
      </c>
      <c r="H135" s="308"/>
      <c r="I135" s="308"/>
    </row>
    <row r="136" spans="1:9" customFormat="1" ht="12.75" customHeight="1" x14ac:dyDescent="0.2">
      <c r="A136" s="308"/>
      <c r="B136" s="320"/>
      <c r="C136" s="310"/>
      <c r="D136" s="333"/>
      <c r="E136" s="320">
        <f t="shared" ref="E136:E141" si="7">B136*D136</f>
        <v>0</v>
      </c>
      <c r="F136" s="334"/>
      <c r="G136" s="333">
        <f t="shared" si="1"/>
        <v>0</v>
      </c>
      <c r="H136" s="308"/>
      <c r="I136" s="308"/>
    </row>
    <row r="137" spans="1:9" customFormat="1" ht="12.75" customHeight="1" x14ac:dyDescent="0.2">
      <c r="A137" s="308" t="s">
        <v>637</v>
      </c>
      <c r="B137" s="320">
        <v>16</v>
      </c>
      <c r="C137" s="310" t="s">
        <v>277</v>
      </c>
      <c r="D137" s="333">
        <v>145</v>
      </c>
      <c r="E137" s="320">
        <f t="shared" si="7"/>
        <v>2320</v>
      </c>
      <c r="F137" s="334">
        <v>0.95</v>
      </c>
      <c r="G137" s="333">
        <f t="shared" si="1"/>
        <v>15.2</v>
      </c>
      <c r="H137" s="308"/>
      <c r="I137" s="308"/>
    </row>
    <row r="138" spans="1:9" customFormat="1" ht="12.75" customHeight="1" x14ac:dyDescent="0.2">
      <c r="A138" s="308"/>
      <c r="B138" s="320"/>
      <c r="C138" s="310"/>
      <c r="D138" s="333"/>
      <c r="E138" s="320">
        <f t="shared" si="7"/>
        <v>0</v>
      </c>
      <c r="F138" s="334"/>
      <c r="G138" s="333">
        <f t="shared" si="1"/>
        <v>0</v>
      </c>
      <c r="H138" s="308"/>
      <c r="I138" s="308"/>
    </row>
    <row r="139" spans="1:9" customFormat="1" ht="12.75" customHeight="1" x14ac:dyDescent="0.2">
      <c r="A139" s="308" t="s">
        <v>638</v>
      </c>
      <c r="B139" s="320">
        <v>2</v>
      </c>
      <c r="C139" s="310" t="s">
        <v>277</v>
      </c>
      <c r="D139" s="333">
        <v>245</v>
      </c>
      <c r="E139" s="320">
        <f t="shared" si="7"/>
        <v>490</v>
      </c>
      <c r="F139" s="334">
        <v>1.1000000000000001</v>
      </c>
      <c r="G139" s="333">
        <f t="shared" si="1"/>
        <v>2.2000000000000002</v>
      </c>
      <c r="H139" s="308"/>
      <c r="I139" s="308"/>
    </row>
    <row r="140" spans="1:9" customFormat="1" ht="12.75" customHeight="1" x14ac:dyDescent="0.2">
      <c r="A140" s="308"/>
      <c r="B140" s="320"/>
      <c r="C140" s="310"/>
      <c r="D140" s="333"/>
      <c r="E140" s="320">
        <f t="shared" si="7"/>
        <v>0</v>
      </c>
      <c r="F140" s="334"/>
      <c r="G140" s="333">
        <f t="shared" si="1"/>
        <v>0</v>
      </c>
      <c r="H140" s="308"/>
      <c r="I140" s="308"/>
    </row>
    <row r="141" spans="1:9" customFormat="1" ht="12.75" customHeight="1" x14ac:dyDescent="0.2">
      <c r="A141" s="308" t="s">
        <v>573</v>
      </c>
      <c r="B141" s="320">
        <v>1000</v>
      </c>
      <c r="C141" s="310" t="s">
        <v>236</v>
      </c>
      <c r="D141" s="333">
        <v>1.1000000000000001</v>
      </c>
      <c r="E141" s="320">
        <f t="shared" si="7"/>
        <v>1100</v>
      </c>
      <c r="F141" s="334">
        <v>6.2E-2</v>
      </c>
      <c r="G141" s="333">
        <f t="shared" si="1"/>
        <v>62</v>
      </c>
      <c r="H141" s="308"/>
      <c r="I141" s="308"/>
    </row>
    <row r="142" spans="1:9" customFormat="1" ht="12.75" customHeight="1" x14ac:dyDescent="0.2">
      <c r="A142" s="308"/>
      <c r="B142" s="320"/>
      <c r="C142" s="310"/>
      <c r="D142" s="333"/>
      <c r="E142" s="320"/>
      <c r="F142" s="312"/>
      <c r="G142" s="333"/>
      <c r="H142" s="308"/>
      <c r="I142" s="308"/>
    </row>
    <row r="143" spans="1:9" customFormat="1" ht="12.75" customHeight="1" x14ac:dyDescent="0.2">
      <c r="A143" s="308" t="s">
        <v>639</v>
      </c>
      <c r="B143" s="320">
        <v>1600</v>
      </c>
      <c r="C143" s="310" t="s">
        <v>236</v>
      </c>
      <c r="D143" s="333">
        <v>0.37</v>
      </c>
      <c r="E143" s="320">
        <f>B143*D143</f>
        <v>592</v>
      </c>
      <c r="F143" s="334">
        <v>1.0999999999999999E-2</v>
      </c>
      <c r="G143" s="333">
        <f t="shared" si="1"/>
        <v>17.600000000000001</v>
      </c>
      <c r="H143" s="308"/>
      <c r="I143" s="308"/>
    </row>
    <row r="144" spans="1:9" customFormat="1" ht="12.75" customHeight="1" x14ac:dyDescent="0.2">
      <c r="A144" s="308"/>
      <c r="B144" s="320"/>
      <c r="C144" s="310"/>
      <c r="D144" s="333"/>
      <c r="E144" s="320"/>
      <c r="F144" s="334"/>
      <c r="G144" s="333">
        <f t="shared" si="1"/>
        <v>0</v>
      </c>
      <c r="H144" s="308"/>
      <c r="I144" s="308"/>
    </row>
    <row r="145" spans="1:9" customFormat="1" ht="12.75" customHeight="1" x14ac:dyDescent="0.2">
      <c r="A145" s="308" t="s">
        <v>640</v>
      </c>
      <c r="B145" s="320">
        <v>100</v>
      </c>
      <c r="C145" s="310" t="s">
        <v>236</v>
      </c>
      <c r="D145" s="333">
        <v>1.71</v>
      </c>
      <c r="E145" s="320">
        <f>B145*D145</f>
        <v>171</v>
      </c>
      <c r="F145" s="334">
        <v>1.4E-2</v>
      </c>
      <c r="G145" s="333">
        <f t="shared" si="1"/>
        <v>1.4</v>
      </c>
      <c r="H145" s="308"/>
      <c r="I145" s="308"/>
    </row>
    <row r="146" spans="1:9" x14ac:dyDescent="0.2">
      <c r="B146" s="46"/>
      <c r="D146" s="48"/>
      <c r="E146" s="46">
        <f t="shared" si="0"/>
        <v>0</v>
      </c>
      <c r="F146" s="48"/>
      <c r="G146" s="46">
        <f t="shared" si="1"/>
        <v>0</v>
      </c>
      <c r="H146" s="48">
        <f t="shared" si="2"/>
        <v>0</v>
      </c>
      <c r="I146" s="46">
        <f t="shared" si="3"/>
        <v>0</v>
      </c>
    </row>
    <row r="147" spans="1:9" customFormat="1" ht="12.75" customHeight="1" x14ac:dyDescent="0.2">
      <c r="A147" s="288" t="s">
        <v>641</v>
      </c>
      <c r="B147" s="320"/>
      <c r="C147" s="310"/>
      <c r="D147" s="333"/>
      <c r="E147" s="320">
        <f>B147*D147</f>
        <v>0</v>
      </c>
      <c r="F147" s="334"/>
      <c r="G147" s="333">
        <f t="shared" si="1"/>
        <v>0</v>
      </c>
      <c r="H147" s="308"/>
      <c r="I147" s="308"/>
    </row>
    <row r="148" spans="1:9" customFormat="1" ht="12.75" customHeight="1" x14ac:dyDescent="0.2">
      <c r="A148" s="308"/>
      <c r="B148" s="320"/>
      <c r="C148" s="310"/>
      <c r="D148" s="333"/>
      <c r="E148" s="320">
        <f>B148*D148</f>
        <v>0</v>
      </c>
      <c r="F148" s="334"/>
      <c r="G148" s="333">
        <f t="shared" si="1"/>
        <v>0</v>
      </c>
      <c r="H148" s="308"/>
      <c r="I148" s="308"/>
    </row>
    <row r="149" spans="1:9" customFormat="1" ht="12.75" customHeight="1" x14ac:dyDescent="0.2">
      <c r="A149" s="308" t="s">
        <v>642</v>
      </c>
      <c r="B149" s="320"/>
      <c r="C149" s="310"/>
      <c r="D149" s="333"/>
      <c r="E149" s="320">
        <f>B149*D149</f>
        <v>0</v>
      </c>
      <c r="F149" s="334"/>
      <c r="G149" s="333">
        <f t="shared" si="1"/>
        <v>0</v>
      </c>
      <c r="H149" s="308"/>
      <c r="I149" s="308"/>
    </row>
    <row r="150" spans="1:9" customFormat="1" ht="12.75" customHeight="1" x14ac:dyDescent="0.2">
      <c r="A150" s="308" t="s">
        <v>643</v>
      </c>
      <c r="B150" s="320">
        <v>1</v>
      </c>
      <c r="C150" s="310" t="s">
        <v>277</v>
      </c>
      <c r="D150" s="333">
        <v>2676</v>
      </c>
      <c r="E150" s="320">
        <f>B150*D150</f>
        <v>2676</v>
      </c>
      <c r="F150" s="334">
        <v>5.5</v>
      </c>
      <c r="G150" s="333">
        <f t="shared" si="1"/>
        <v>5.5</v>
      </c>
      <c r="H150" s="308"/>
      <c r="I150" s="308"/>
    </row>
    <row r="151" spans="1:9" ht="12.75" customHeight="1" x14ac:dyDescent="0.2">
      <c r="D151" s="324"/>
      <c r="F151" s="325"/>
      <c r="G151" s="333">
        <f t="shared" si="1"/>
        <v>0</v>
      </c>
    </row>
    <row r="152" spans="1:9" customFormat="1" ht="12.75" customHeight="1" x14ac:dyDescent="0.2">
      <c r="A152" s="308" t="s">
        <v>644</v>
      </c>
      <c r="B152" s="320">
        <v>1</v>
      </c>
      <c r="C152" s="310" t="s">
        <v>288</v>
      </c>
      <c r="D152" s="333">
        <v>5300</v>
      </c>
      <c r="E152" s="320">
        <f>B152*D152</f>
        <v>5300</v>
      </c>
      <c r="F152" s="334">
        <v>16</v>
      </c>
      <c r="G152" s="333">
        <f t="shared" si="1"/>
        <v>16</v>
      </c>
      <c r="H152" s="308"/>
      <c r="I152" s="308"/>
    </row>
    <row r="153" spans="1:9" customFormat="1" ht="12.75" customHeight="1" x14ac:dyDescent="0.2">
      <c r="A153" s="40"/>
      <c r="B153" s="320"/>
      <c r="C153" s="310"/>
      <c r="D153" s="333"/>
      <c r="E153" s="320"/>
      <c r="F153" s="334"/>
      <c r="G153" s="333"/>
      <c r="H153" s="308"/>
      <c r="I153" s="308"/>
    </row>
    <row r="154" spans="1:9" customFormat="1" ht="12.75" customHeight="1" x14ac:dyDescent="0.2">
      <c r="A154" s="40" t="s">
        <v>645</v>
      </c>
      <c r="B154" s="320">
        <v>35</v>
      </c>
      <c r="C154" s="310" t="s">
        <v>277</v>
      </c>
      <c r="D154" s="333">
        <v>1011</v>
      </c>
      <c r="E154" s="320">
        <f>B154*D154</f>
        <v>35385</v>
      </c>
      <c r="F154" s="334">
        <v>7</v>
      </c>
      <c r="G154" s="333">
        <f>B154*F154</f>
        <v>245</v>
      </c>
      <c r="H154" s="308"/>
      <c r="I154" s="308"/>
    </row>
    <row r="155" spans="1:9" customFormat="1" ht="12.75" customHeight="1" x14ac:dyDescent="0.2">
      <c r="A155" s="308"/>
      <c r="B155" s="320"/>
      <c r="C155" s="310"/>
      <c r="D155" s="333"/>
      <c r="E155" s="320"/>
      <c r="F155" s="334"/>
      <c r="G155" s="333">
        <f t="shared" si="1"/>
        <v>0</v>
      </c>
      <c r="H155" s="308"/>
      <c r="I155" s="308"/>
    </row>
    <row r="156" spans="1:9" customFormat="1" ht="12.75" customHeight="1" x14ac:dyDescent="0.2">
      <c r="A156" s="308" t="s">
        <v>646</v>
      </c>
      <c r="B156" s="320">
        <v>2</v>
      </c>
      <c r="C156" s="310" t="s">
        <v>277</v>
      </c>
      <c r="D156" s="333">
        <v>445</v>
      </c>
      <c r="E156" s="320">
        <f t="shared" ref="E156:E168" si="8">B156*D156</f>
        <v>890</v>
      </c>
      <c r="F156" s="334">
        <v>3.75</v>
      </c>
      <c r="G156" s="333">
        <f t="shared" si="1"/>
        <v>7.5</v>
      </c>
      <c r="H156" s="308"/>
      <c r="I156" s="308"/>
    </row>
    <row r="157" spans="1:9" customFormat="1" ht="12.75" customHeight="1" x14ac:dyDescent="0.2">
      <c r="A157" s="308"/>
      <c r="B157" s="320"/>
      <c r="C157" s="310"/>
      <c r="D157" s="333"/>
      <c r="E157" s="320">
        <f t="shared" si="8"/>
        <v>0</v>
      </c>
      <c r="F157" s="334"/>
      <c r="G157" s="333">
        <f t="shared" si="1"/>
        <v>0</v>
      </c>
      <c r="H157" s="308"/>
      <c r="I157" s="308"/>
    </row>
    <row r="158" spans="1:9" customFormat="1" ht="12.75" customHeight="1" x14ac:dyDescent="0.2">
      <c r="A158" s="308" t="s">
        <v>647</v>
      </c>
      <c r="B158" s="320">
        <v>35</v>
      </c>
      <c r="C158" s="310" t="s">
        <v>277</v>
      </c>
      <c r="D158" s="333">
        <v>143</v>
      </c>
      <c r="E158" s="320">
        <f t="shared" si="8"/>
        <v>5005</v>
      </c>
      <c r="F158" s="334">
        <v>1.7</v>
      </c>
      <c r="G158" s="333">
        <f t="shared" si="1"/>
        <v>59.5</v>
      </c>
      <c r="H158" s="308"/>
      <c r="I158" s="308"/>
    </row>
    <row r="159" spans="1:9" customFormat="1" ht="12.75" customHeight="1" x14ac:dyDescent="0.2">
      <c r="A159" s="308"/>
      <c r="B159" s="320"/>
      <c r="C159" s="310"/>
      <c r="D159" s="333"/>
      <c r="E159" s="320">
        <f t="shared" si="8"/>
        <v>0</v>
      </c>
      <c r="F159" s="334"/>
      <c r="G159" s="333">
        <f t="shared" si="1"/>
        <v>0</v>
      </c>
      <c r="H159" s="308"/>
      <c r="I159" s="308"/>
    </row>
    <row r="160" spans="1:9" customFormat="1" ht="12.75" customHeight="1" x14ac:dyDescent="0.2">
      <c r="A160" s="308" t="s">
        <v>648</v>
      </c>
      <c r="B160" s="320">
        <v>30</v>
      </c>
      <c r="C160" s="310" t="s">
        <v>277</v>
      </c>
      <c r="D160" s="333">
        <v>124</v>
      </c>
      <c r="E160" s="320">
        <f t="shared" si="8"/>
        <v>3720</v>
      </c>
      <c r="F160" s="334">
        <v>0.9</v>
      </c>
      <c r="G160" s="333">
        <f t="shared" si="1"/>
        <v>27</v>
      </c>
      <c r="H160" s="308"/>
      <c r="I160" s="308"/>
    </row>
    <row r="161" spans="1:9" customFormat="1" ht="12.75" customHeight="1" x14ac:dyDescent="0.2">
      <c r="A161" s="308"/>
      <c r="B161" s="320"/>
      <c r="C161" s="310"/>
      <c r="D161" s="333"/>
      <c r="E161" s="320"/>
      <c r="F161" s="334"/>
      <c r="G161" s="333"/>
      <c r="H161" s="308"/>
      <c r="I161" s="308"/>
    </row>
    <row r="162" spans="1:9" customFormat="1" ht="12.75" customHeight="1" x14ac:dyDescent="0.2">
      <c r="A162" s="288" t="s">
        <v>650</v>
      </c>
      <c r="B162" s="320"/>
      <c r="C162" s="310"/>
      <c r="D162" s="333"/>
      <c r="E162" s="320"/>
      <c r="F162" s="334"/>
      <c r="G162" s="333"/>
      <c r="H162" s="308"/>
      <c r="I162" s="308"/>
    </row>
    <row r="163" spans="1:9" customFormat="1" ht="12.75" customHeight="1" x14ac:dyDescent="0.2">
      <c r="A163" s="308"/>
      <c r="B163" s="320"/>
      <c r="C163" s="310"/>
      <c r="D163" s="333"/>
      <c r="E163" s="320">
        <f t="shared" si="8"/>
        <v>0</v>
      </c>
      <c r="F163" s="334"/>
      <c r="G163" s="333">
        <f t="shared" si="1"/>
        <v>0</v>
      </c>
      <c r="H163" s="308"/>
      <c r="I163" s="308"/>
    </row>
    <row r="164" spans="1:9" customFormat="1" ht="12.75" customHeight="1" x14ac:dyDescent="0.2">
      <c r="A164" s="308" t="s">
        <v>649</v>
      </c>
      <c r="B164" s="320">
        <v>9</v>
      </c>
      <c r="C164" s="310" t="s">
        <v>277</v>
      </c>
      <c r="D164" s="333">
        <v>300</v>
      </c>
      <c r="E164" s="320">
        <f t="shared" si="8"/>
        <v>2700</v>
      </c>
      <c r="F164" s="334">
        <v>3.75</v>
      </c>
      <c r="G164" s="333">
        <f t="shared" si="1"/>
        <v>33.75</v>
      </c>
      <c r="H164" s="308"/>
      <c r="I164" s="308"/>
    </row>
    <row r="165" spans="1:9" customFormat="1" ht="12.75" customHeight="1" x14ac:dyDescent="0.2">
      <c r="A165" s="308"/>
      <c r="B165" s="320"/>
      <c r="C165" s="310"/>
      <c r="D165" s="333"/>
      <c r="E165" s="320"/>
      <c r="F165" s="334"/>
      <c r="G165" s="333"/>
      <c r="H165" s="308"/>
      <c r="I165" s="308"/>
    </row>
    <row r="166" spans="1:9" customFormat="1" ht="12.75" customHeight="1" x14ac:dyDescent="0.2">
      <c r="A166" s="308" t="s">
        <v>607</v>
      </c>
      <c r="B166" s="320">
        <v>1</v>
      </c>
      <c r="C166" s="310" t="s">
        <v>277</v>
      </c>
      <c r="D166" s="333">
        <v>116</v>
      </c>
      <c r="E166" s="320">
        <f t="shared" si="8"/>
        <v>116</v>
      </c>
      <c r="F166" s="334">
        <v>1.1499999999999999</v>
      </c>
      <c r="G166" s="333">
        <f t="shared" si="1"/>
        <v>1.1499999999999999</v>
      </c>
      <c r="H166" s="308"/>
      <c r="I166" s="308"/>
    </row>
    <row r="167" spans="1:9" customFormat="1" ht="12.75" customHeight="1" x14ac:dyDescent="0.2">
      <c r="A167" s="308"/>
      <c r="B167" s="320"/>
      <c r="C167" s="310"/>
      <c r="D167" s="333"/>
      <c r="E167" s="320">
        <f t="shared" si="8"/>
        <v>0</v>
      </c>
      <c r="F167" s="312"/>
      <c r="G167" s="333">
        <f t="shared" si="1"/>
        <v>0</v>
      </c>
      <c r="H167" s="308"/>
      <c r="I167" s="308"/>
    </row>
    <row r="168" spans="1:9" customFormat="1" ht="12.75" customHeight="1" x14ac:dyDescent="0.2">
      <c r="A168" s="308" t="s">
        <v>573</v>
      </c>
      <c r="B168" s="320">
        <v>1800</v>
      </c>
      <c r="C168" s="310" t="s">
        <v>236</v>
      </c>
      <c r="D168" s="333">
        <v>1.1000000000000001</v>
      </c>
      <c r="E168" s="320">
        <f t="shared" si="8"/>
        <v>1980</v>
      </c>
      <c r="F168" s="334">
        <v>6.2E-2</v>
      </c>
      <c r="G168" s="333">
        <f t="shared" si="1"/>
        <v>111.6</v>
      </c>
      <c r="H168" s="308"/>
      <c r="I168" s="308"/>
    </row>
    <row r="169" spans="1:9" customFormat="1" ht="12.75" customHeight="1" x14ac:dyDescent="0.2">
      <c r="A169" s="308"/>
      <c r="B169" s="320"/>
      <c r="C169" s="310"/>
      <c r="D169" s="333"/>
      <c r="E169" s="320"/>
      <c r="F169" s="337"/>
      <c r="G169" s="333">
        <f t="shared" si="1"/>
        <v>0</v>
      </c>
      <c r="H169" s="308"/>
      <c r="I169" s="308"/>
    </row>
    <row r="170" spans="1:9" customFormat="1" ht="12.75" customHeight="1" x14ac:dyDescent="0.2">
      <c r="A170" s="308" t="s">
        <v>651</v>
      </c>
      <c r="B170" s="320">
        <v>1800</v>
      </c>
      <c r="C170" s="310" t="s">
        <v>236</v>
      </c>
      <c r="D170" s="333">
        <v>1</v>
      </c>
      <c r="E170" s="320">
        <f>B170*D170</f>
        <v>1800</v>
      </c>
      <c r="F170" s="334">
        <v>1.4999999999999999E-2</v>
      </c>
      <c r="G170" s="333">
        <f>B170*F170</f>
        <v>27</v>
      </c>
      <c r="H170" s="308"/>
      <c r="I170" s="308"/>
    </row>
    <row r="171" spans="1:9" customFormat="1" ht="12.75" customHeight="1" x14ac:dyDescent="0.2">
      <c r="A171" s="308"/>
      <c r="B171" s="320"/>
      <c r="C171" s="310"/>
      <c r="D171" s="333"/>
      <c r="E171" s="320"/>
      <c r="F171" s="337"/>
      <c r="G171" s="333"/>
      <c r="H171" s="308"/>
      <c r="I171" s="308"/>
    </row>
    <row r="172" spans="1:9" customFormat="1" ht="12.75" customHeight="1" x14ac:dyDescent="0.2">
      <c r="A172" s="308" t="s">
        <v>652</v>
      </c>
      <c r="B172" s="320">
        <v>150</v>
      </c>
      <c r="C172" s="310" t="s">
        <v>236</v>
      </c>
      <c r="D172" s="333">
        <v>1</v>
      </c>
      <c r="E172" s="320">
        <f>B172*D172</f>
        <v>150</v>
      </c>
      <c r="F172" s="334">
        <v>1.4999999999999999E-2</v>
      </c>
      <c r="G172" s="333">
        <f>B172*F172</f>
        <v>2.25</v>
      </c>
      <c r="H172" s="308"/>
      <c r="I172" s="308"/>
    </row>
    <row r="173" spans="1:9" customFormat="1" ht="12.75" customHeight="1" x14ac:dyDescent="0.2">
      <c r="A173" s="308"/>
      <c r="B173" s="320"/>
      <c r="C173" s="310"/>
      <c r="D173" s="333"/>
      <c r="E173" s="320"/>
      <c r="F173" s="334"/>
      <c r="G173" s="333"/>
      <c r="H173" s="308"/>
      <c r="I173" s="308"/>
    </row>
    <row r="174" spans="1:9" customFormat="1" ht="12.75" customHeight="1" x14ac:dyDescent="0.2">
      <c r="A174" s="1" t="s">
        <v>653</v>
      </c>
      <c r="B174" s="320"/>
      <c r="C174" s="310"/>
      <c r="D174" s="333"/>
      <c r="E174" s="320">
        <f t="shared" ref="E174:E196" si="9">B174*D174</f>
        <v>0</v>
      </c>
      <c r="F174" s="334"/>
      <c r="G174" s="333">
        <f t="shared" ref="G174:G196" si="10">B174*F174</f>
        <v>0</v>
      </c>
      <c r="H174" s="308"/>
      <c r="I174" s="308"/>
    </row>
    <row r="175" spans="1:9" customFormat="1" ht="12.75" customHeight="1" x14ac:dyDescent="0.2">
      <c r="A175" s="308"/>
      <c r="B175" s="320"/>
      <c r="C175" s="310"/>
      <c r="D175" s="333"/>
      <c r="E175" s="320">
        <f t="shared" si="9"/>
        <v>0</v>
      </c>
      <c r="F175" s="334"/>
      <c r="G175" s="333">
        <f t="shared" si="10"/>
        <v>0</v>
      </c>
      <c r="H175" s="308"/>
      <c r="I175" s="308"/>
    </row>
    <row r="176" spans="1:9" customFormat="1" ht="12.75" customHeight="1" x14ac:dyDescent="0.2">
      <c r="A176" s="40" t="s">
        <v>597</v>
      </c>
      <c r="B176" s="81">
        <v>24</v>
      </c>
      <c r="C176" s="41" t="s">
        <v>277</v>
      </c>
      <c r="D176" s="82">
        <v>15</v>
      </c>
      <c r="E176" s="320">
        <f t="shared" si="9"/>
        <v>360</v>
      </c>
      <c r="F176" s="334">
        <v>0.2</v>
      </c>
      <c r="G176" s="333">
        <f t="shared" si="10"/>
        <v>4.8</v>
      </c>
      <c r="H176" s="308"/>
      <c r="I176" s="308"/>
    </row>
    <row r="177" spans="1:9" customFormat="1" ht="12.75" customHeight="1" x14ac:dyDescent="0.2">
      <c r="A177" s="40"/>
      <c r="B177" s="81"/>
      <c r="C177" s="41"/>
      <c r="D177" s="82"/>
      <c r="E177" s="320">
        <f t="shared" si="9"/>
        <v>0</v>
      </c>
      <c r="F177" s="334"/>
      <c r="G177" s="333">
        <f t="shared" si="10"/>
        <v>0</v>
      </c>
      <c r="H177" s="308"/>
      <c r="I177" s="308"/>
    </row>
    <row r="178" spans="1:9" customFormat="1" ht="12.75" customHeight="1" x14ac:dyDescent="0.2">
      <c r="A178" s="40" t="s">
        <v>654</v>
      </c>
      <c r="B178" s="81"/>
      <c r="C178" s="41"/>
      <c r="D178" s="82"/>
      <c r="E178" s="320">
        <f t="shared" si="9"/>
        <v>0</v>
      </c>
      <c r="F178" s="334"/>
      <c r="G178" s="333">
        <f t="shared" si="10"/>
        <v>0</v>
      </c>
      <c r="H178" s="308"/>
      <c r="I178" s="308"/>
    </row>
    <row r="179" spans="1:9" customFormat="1" ht="12.75" customHeight="1" x14ac:dyDescent="0.2">
      <c r="A179" s="40" t="s">
        <v>655</v>
      </c>
      <c r="B179" s="81">
        <v>7</v>
      </c>
      <c r="C179" s="41" t="s">
        <v>277</v>
      </c>
      <c r="D179" s="82">
        <v>50</v>
      </c>
      <c r="E179" s="320">
        <f t="shared" si="9"/>
        <v>350</v>
      </c>
      <c r="F179" s="334">
        <v>2.0209999999999999</v>
      </c>
      <c r="G179" s="333">
        <f t="shared" si="10"/>
        <v>14.15</v>
      </c>
      <c r="H179" s="308"/>
      <c r="I179" s="308"/>
    </row>
    <row r="180" spans="1:9" customFormat="1" ht="12.75" customHeight="1" x14ac:dyDescent="0.2">
      <c r="A180" s="40"/>
      <c r="B180" s="81"/>
      <c r="C180" s="41"/>
      <c r="D180" s="82"/>
      <c r="E180" s="320">
        <f t="shared" si="9"/>
        <v>0</v>
      </c>
      <c r="F180" s="334"/>
      <c r="G180" s="333">
        <f t="shared" si="10"/>
        <v>0</v>
      </c>
      <c r="H180" s="308"/>
      <c r="I180" s="308"/>
    </row>
    <row r="181" spans="1:9" customFormat="1" ht="12.75" customHeight="1" x14ac:dyDescent="0.2">
      <c r="A181" s="40" t="s">
        <v>656</v>
      </c>
      <c r="B181" s="81">
        <v>91</v>
      </c>
      <c r="C181" s="41" t="s">
        <v>277</v>
      </c>
      <c r="D181" s="82">
        <v>7</v>
      </c>
      <c r="E181" s="320">
        <f t="shared" si="9"/>
        <v>637</v>
      </c>
      <c r="F181" s="334">
        <v>9.4E-2</v>
      </c>
      <c r="G181" s="333">
        <f t="shared" si="10"/>
        <v>8.5500000000000007</v>
      </c>
      <c r="H181" s="308"/>
      <c r="I181" s="308"/>
    </row>
    <row r="182" spans="1:9" customFormat="1" ht="12.75" customHeight="1" x14ac:dyDescent="0.2">
      <c r="A182" s="40"/>
      <c r="B182" s="81"/>
      <c r="C182" s="41"/>
      <c r="D182" s="82"/>
      <c r="E182" s="320">
        <f t="shared" si="9"/>
        <v>0</v>
      </c>
      <c r="F182" s="334"/>
      <c r="G182" s="333">
        <f t="shared" si="10"/>
        <v>0</v>
      </c>
      <c r="H182" s="308"/>
      <c r="I182" s="308"/>
    </row>
    <row r="183" spans="1:9" customFormat="1" ht="12.75" customHeight="1" x14ac:dyDescent="0.2">
      <c r="A183" s="40" t="s">
        <v>573</v>
      </c>
      <c r="B183" s="81">
        <v>310</v>
      </c>
      <c r="C183" s="41" t="s">
        <v>236</v>
      </c>
      <c r="D183" s="82">
        <v>1.1000000000000001</v>
      </c>
      <c r="E183" s="320">
        <f t="shared" si="9"/>
        <v>341</v>
      </c>
      <c r="F183" s="334">
        <v>6.2E-2</v>
      </c>
      <c r="G183" s="333">
        <f t="shared" si="10"/>
        <v>19.22</v>
      </c>
      <c r="H183" s="308"/>
      <c r="I183" s="308"/>
    </row>
    <row r="184" spans="1:9" customFormat="1" ht="12.75" customHeight="1" x14ac:dyDescent="0.2">
      <c r="A184" s="40"/>
      <c r="B184" s="81"/>
      <c r="C184" s="41"/>
      <c r="D184" s="82"/>
      <c r="E184" s="320">
        <f t="shared" si="9"/>
        <v>0</v>
      </c>
      <c r="F184" s="334"/>
      <c r="G184" s="333">
        <f t="shared" si="10"/>
        <v>0</v>
      </c>
      <c r="H184" s="308"/>
      <c r="I184" s="308"/>
    </row>
    <row r="185" spans="1:9" customFormat="1" ht="12.75" customHeight="1" x14ac:dyDescent="0.2">
      <c r="A185" s="40" t="s">
        <v>657</v>
      </c>
      <c r="B185" s="81">
        <v>910</v>
      </c>
      <c r="C185" s="41" t="s">
        <v>236</v>
      </c>
      <c r="D185" s="82">
        <v>1</v>
      </c>
      <c r="E185" s="320">
        <f t="shared" si="9"/>
        <v>910</v>
      </c>
      <c r="F185" s="334">
        <v>1.4999999999999999E-2</v>
      </c>
      <c r="G185" s="333">
        <f t="shared" si="10"/>
        <v>13.65</v>
      </c>
      <c r="H185" s="308"/>
      <c r="I185" s="308"/>
    </row>
    <row r="186" spans="1:9" customFormat="1" ht="12.75" customHeight="1" x14ac:dyDescent="0.2">
      <c r="A186" s="40"/>
      <c r="B186" s="81"/>
      <c r="C186" s="41"/>
      <c r="D186" s="82"/>
      <c r="E186" s="320">
        <f t="shared" si="9"/>
        <v>0</v>
      </c>
      <c r="F186" s="334"/>
      <c r="G186" s="333">
        <f t="shared" si="10"/>
        <v>0</v>
      </c>
      <c r="H186" s="308"/>
      <c r="I186" s="308"/>
    </row>
    <row r="187" spans="1:9" customFormat="1" ht="12.75" customHeight="1" x14ac:dyDescent="0.2">
      <c r="A187" s="40" t="s">
        <v>658</v>
      </c>
      <c r="B187" s="81">
        <v>1</v>
      </c>
      <c r="C187" s="41" t="s">
        <v>288</v>
      </c>
      <c r="D187" s="82">
        <v>1795</v>
      </c>
      <c r="E187" s="320">
        <f t="shared" si="9"/>
        <v>1795</v>
      </c>
      <c r="F187" s="334">
        <v>6.7359999999999998</v>
      </c>
      <c r="G187" s="333">
        <f t="shared" si="10"/>
        <v>6.74</v>
      </c>
      <c r="H187" s="308"/>
      <c r="I187" s="308"/>
    </row>
    <row r="188" spans="1:9" customFormat="1" ht="12.75" customHeight="1" x14ac:dyDescent="0.2">
      <c r="A188" s="308"/>
      <c r="B188" s="320"/>
      <c r="C188" s="310"/>
      <c r="D188" s="333"/>
      <c r="E188" s="320">
        <f t="shared" si="9"/>
        <v>0</v>
      </c>
      <c r="F188" s="337"/>
      <c r="G188" s="333">
        <f t="shared" si="10"/>
        <v>0</v>
      </c>
      <c r="H188" s="308"/>
      <c r="I188" s="308"/>
    </row>
    <row r="189" spans="1:9" customFormat="1" ht="12.75" customHeight="1" x14ac:dyDescent="0.2">
      <c r="A189" s="308"/>
      <c r="B189" s="320"/>
      <c r="C189" s="310"/>
      <c r="D189" s="333"/>
      <c r="E189" s="320"/>
      <c r="F189" s="337"/>
      <c r="G189" s="333"/>
      <c r="H189" s="308"/>
      <c r="I189" s="308"/>
    </row>
    <row r="190" spans="1:9" customFormat="1" ht="12.75" customHeight="1" x14ac:dyDescent="0.2">
      <c r="A190" s="308"/>
      <c r="B190" s="320"/>
      <c r="C190" s="310"/>
      <c r="D190" s="333"/>
      <c r="E190" s="320"/>
      <c r="F190" s="337"/>
      <c r="G190" s="333"/>
      <c r="H190" s="308"/>
      <c r="I190" s="308"/>
    </row>
    <row r="191" spans="1:9" customFormat="1" ht="12.75" customHeight="1" x14ac:dyDescent="0.2">
      <c r="A191" s="308"/>
      <c r="B191" s="320"/>
      <c r="C191" s="310"/>
      <c r="D191" s="333"/>
      <c r="E191" s="320"/>
      <c r="F191" s="337"/>
      <c r="G191" s="333"/>
      <c r="H191" s="308"/>
      <c r="I191" s="308"/>
    </row>
    <row r="192" spans="1:9" customFormat="1" ht="12.75" customHeight="1" x14ac:dyDescent="0.2">
      <c r="A192" s="308"/>
      <c r="B192" s="320"/>
      <c r="C192" s="310"/>
      <c r="D192" s="333"/>
      <c r="E192" s="320"/>
      <c r="F192" s="337"/>
      <c r="G192" s="333"/>
      <c r="H192" s="308"/>
      <c r="I192" s="308"/>
    </row>
    <row r="193" spans="1:9" customFormat="1" ht="12.75" customHeight="1" x14ac:dyDescent="0.2">
      <c r="A193" s="322" t="s">
        <v>659</v>
      </c>
      <c r="B193" s="320"/>
      <c r="C193" s="310"/>
      <c r="D193" s="333"/>
      <c r="E193" s="320">
        <f t="shared" si="9"/>
        <v>0</v>
      </c>
      <c r="F193" s="337"/>
      <c r="G193" s="333">
        <f t="shared" si="10"/>
        <v>0</v>
      </c>
      <c r="H193" s="308"/>
      <c r="I193" s="308"/>
    </row>
    <row r="194" spans="1:9" customFormat="1" ht="12.75" customHeight="1" x14ac:dyDescent="0.2">
      <c r="A194" s="308"/>
      <c r="B194" s="320"/>
      <c r="C194" s="310"/>
      <c r="D194" s="333"/>
      <c r="E194" s="320">
        <f t="shared" si="9"/>
        <v>0</v>
      </c>
      <c r="F194" s="337"/>
      <c r="G194" s="333">
        <f t="shared" si="10"/>
        <v>0</v>
      </c>
      <c r="H194" s="308"/>
      <c r="I194" s="308"/>
    </row>
    <row r="195" spans="1:9" x14ac:dyDescent="0.2">
      <c r="A195" t="s">
        <v>660</v>
      </c>
      <c r="B195" s="277"/>
      <c r="C195" s="278"/>
      <c r="D195" s="338"/>
      <c r="E195" s="320">
        <f t="shared" si="9"/>
        <v>0</v>
      </c>
      <c r="G195" s="333">
        <f t="shared" si="10"/>
        <v>0</v>
      </c>
    </row>
    <row r="196" spans="1:9" customFormat="1" ht="12.75" customHeight="1" x14ac:dyDescent="0.2">
      <c r="A196" t="s">
        <v>661</v>
      </c>
      <c r="B196" s="277">
        <v>1</v>
      </c>
      <c r="C196" s="278" t="s">
        <v>288</v>
      </c>
      <c r="D196" s="338">
        <v>11289</v>
      </c>
      <c r="E196" s="320">
        <f t="shared" si="9"/>
        <v>11289</v>
      </c>
      <c r="F196" s="334">
        <v>200</v>
      </c>
      <c r="G196" s="333">
        <f t="shared" si="10"/>
        <v>200</v>
      </c>
      <c r="H196" s="308"/>
      <c r="I196" s="308"/>
    </row>
    <row r="197" spans="1:9" customFormat="1" ht="12.75" customHeight="1" x14ac:dyDescent="0.2">
      <c r="A197" s="308"/>
      <c r="B197" s="320"/>
      <c r="C197" s="310"/>
      <c r="D197" s="333"/>
      <c r="E197" s="320"/>
      <c r="F197" s="334"/>
      <c r="G197" s="333"/>
      <c r="H197" s="308"/>
      <c r="I197" s="308"/>
    </row>
    <row r="198" spans="1:9" x14ac:dyDescent="0.2">
      <c r="A198" s="1" t="s">
        <v>662</v>
      </c>
      <c r="E198" s="320">
        <f t="shared" ref="E198:E208" si="11">B198*D198</f>
        <v>0</v>
      </c>
      <c r="G198" s="333">
        <f t="shared" ref="G198:G208" si="12">B198*F198</f>
        <v>0</v>
      </c>
    </row>
    <row r="199" spans="1:9" x14ac:dyDescent="0.2">
      <c r="E199" s="320">
        <f t="shared" si="11"/>
        <v>0</v>
      </c>
      <c r="G199" s="333">
        <f t="shared" si="12"/>
        <v>0</v>
      </c>
    </row>
    <row r="200" spans="1:9" x14ac:dyDescent="0.2">
      <c r="A200" t="s">
        <v>663</v>
      </c>
      <c r="B200" s="277"/>
      <c r="C200" s="278"/>
      <c r="D200" s="338"/>
      <c r="E200" s="320">
        <f t="shared" si="11"/>
        <v>0</v>
      </c>
      <c r="G200" s="333">
        <f t="shared" si="12"/>
        <v>0</v>
      </c>
    </row>
    <row r="201" spans="1:9" x14ac:dyDescent="0.2">
      <c r="A201" t="s">
        <v>664</v>
      </c>
      <c r="B201" s="277">
        <v>1</v>
      </c>
      <c r="C201" s="278" t="s">
        <v>288</v>
      </c>
      <c r="D201" s="338">
        <v>11448</v>
      </c>
      <c r="E201" s="320">
        <f t="shared" si="11"/>
        <v>11448</v>
      </c>
      <c r="F201" s="339">
        <v>90.9</v>
      </c>
      <c r="G201" s="333">
        <f t="shared" si="12"/>
        <v>90.9</v>
      </c>
    </row>
    <row r="202" spans="1:9" x14ac:dyDescent="0.2">
      <c r="A202"/>
      <c r="B202" s="277"/>
      <c r="C202" s="278"/>
      <c r="D202" s="338"/>
      <c r="E202" s="320">
        <f t="shared" si="11"/>
        <v>0</v>
      </c>
      <c r="F202" s="339"/>
      <c r="G202" s="333">
        <f t="shared" si="12"/>
        <v>0</v>
      </c>
    </row>
    <row r="203" spans="1:9" x14ac:dyDescent="0.2">
      <c r="A203" t="s">
        <v>665</v>
      </c>
      <c r="B203" s="277">
        <v>1</v>
      </c>
      <c r="C203" s="278" t="s">
        <v>277</v>
      </c>
      <c r="D203" s="338">
        <v>3710</v>
      </c>
      <c r="E203" s="320">
        <f t="shared" si="11"/>
        <v>3710</v>
      </c>
      <c r="F203" s="339">
        <v>12.12</v>
      </c>
      <c r="G203" s="333">
        <f t="shared" si="12"/>
        <v>12.12</v>
      </c>
    </row>
    <row r="204" spans="1:9" x14ac:dyDescent="0.2">
      <c r="A204"/>
      <c r="B204" s="277"/>
      <c r="C204" s="278"/>
      <c r="D204" s="338"/>
      <c r="E204" s="320">
        <f t="shared" si="11"/>
        <v>0</v>
      </c>
      <c r="F204" s="339"/>
      <c r="G204" s="333">
        <f t="shared" si="12"/>
        <v>0</v>
      </c>
    </row>
    <row r="205" spans="1:9" x14ac:dyDescent="0.2">
      <c r="A205" t="s">
        <v>666</v>
      </c>
      <c r="B205" s="277">
        <v>1</v>
      </c>
      <c r="C205" s="278" t="s">
        <v>288</v>
      </c>
      <c r="D205" s="338">
        <v>7950</v>
      </c>
      <c r="E205" s="320">
        <f t="shared" si="11"/>
        <v>7950</v>
      </c>
      <c r="F205" s="339">
        <v>21.82</v>
      </c>
      <c r="G205" s="333">
        <f t="shared" si="12"/>
        <v>21.82</v>
      </c>
    </row>
    <row r="206" spans="1:9" x14ac:dyDescent="0.2">
      <c r="A206"/>
      <c r="B206" s="277"/>
      <c r="C206" s="278"/>
      <c r="D206" s="338"/>
      <c r="E206" s="320">
        <f t="shared" si="11"/>
        <v>0</v>
      </c>
      <c r="F206" s="339"/>
      <c r="G206" s="333">
        <f t="shared" si="12"/>
        <v>0</v>
      </c>
    </row>
    <row r="207" spans="1:9" x14ac:dyDescent="0.2">
      <c r="A207" t="s">
        <v>667</v>
      </c>
      <c r="B207" s="277">
        <v>8</v>
      </c>
      <c r="C207" s="278" t="s">
        <v>277</v>
      </c>
      <c r="D207" s="338">
        <v>800</v>
      </c>
      <c r="E207" s="320">
        <f t="shared" si="11"/>
        <v>6400</v>
      </c>
      <c r="F207" s="339">
        <v>3.3</v>
      </c>
      <c r="G207" s="333">
        <f t="shared" si="12"/>
        <v>26.4</v>
      </c>
    </row>
    <row r="208" spans="1:9" x14ac:dyDescent="0.2">
      <c r="A208"/>
      <c r="B208" s="277"/>
      <c r="C208" s="278"/>
      <c r="D208" s="338"/>
      <c r="E208" s="320">
        <f t="shared" si="11"/>
        <v>0</v>
      </c>
      <c r="G208" s="333">
        <f t="shared" si="12"/>
        <v>0</v>
      </c>
    </row>
    <row r="209" spans="1:9" x14ac:dyDescent="0.2">
      <c r="A209" t="s">
        <v>669</v>
      </c>
    </row>
    <row r="210" spans="1:9" x14ac:dyDescent="0.2">
      <c r="A210" s="40" t="s">
        <v>670</v>
      </c>
      <c r="B210" s="277">
        <v>6</v>
      </c>
      <c r="C210" s="278" t="s">
        <v>277</v>
      </c>
      <c r="D210" s="338">
        <v>1800</v>
      </c>
      <c r="E210" s="320">
        <f>B210*D210</f>
        <v>10800</v>
      </c>
      <c r="F210" s="339">
        <v>6.8</v>
      </c>
      <c r="G210" s="333">
        <f>B210*F210</f>
        <v>40.799999999999997</v>
      </c>
    </row>
    <row r="211" spans="1:9" x14ac:dyDescent="0.2">
      <c r="A211"/>
      <c r="B211" s="277"/>
      <c r="C211" s="278"/>
      <c r="D211" s="338"/>
      <c r="E211" s="320">
        <f>B211*D211</f>
        <v>0</v>
      </c>
      <c r="G211" s="333">
        <f>B211*F211</f>
        <v>0</v>
      </c>
    </row>
    <row r="212" spans="1:9" x14ac:dyDescent="0.2">
      <c r="A212" t="s">
        <v>573</v>
      </c>
      <c r="B212" s="277">
        <v>210</v>
      </c>
      <c r="C212" s="278" t="s">
        <v>236</v>
      </c>
      <c r="D212" s="338">
        <v>1.1000000000000001</v>
      </c>
      <c r="E212" s="320">
        <f>B212*D212</f>
        <v>231</v>
      </c>
      <c r="F212" s="339">
        <v>6.2E-2</v>
      </c>
      <c r="G212" s="333">
        <f>B212*F212</f>
        <v>13.02</v>
      </c>
    </row>
    <row r="213" spans="1:9" x14ac:dyDescent="0.2">
      <c r="A213"/>
      <c r="B213" s="277"/>
      <c r="C213" s="278"/>
      <c r="D213" s="338"/>
      <c r="E213" s="320"/>
      <c r="G213" s="333"/>
    </row>
    <row r="214" spans="1:9" x14ac:dyDescent="0.2">
      <c r="A214" t="s">
        <v>623</v>
      </c>
      <c r="B214" s="277">
        <v>1500</v>
      </c>
      <c r="C214" s="278" t="s">
        <v>236</v>
      </c>
      <c r="D214" s="338">
        <v>1</v>
      </c>
      <c r="E214" s="320">
        <f>B214*D214</f>
        <v>1500</v>
      </c>
      <c r="F214" s="339">
        <v>1.2999999999999999E-2</v>
      </c>
      <c r="G214" s="333">
        <f>B214*F214</f>
        <v>19.5</v>
      </c>
    </row>
    <row r="215" spans="1:9" x14ac:dyDescent="0.2">
      <c r="A215"/>
      <c r="B215" s="277"/>
      <c r="C215" s="278"/>
      <c r="D215" s="338"/>
      <c r="E215" s="320">
        <f>B215*D215</f>
        <v>0</v>
      </c>
      <c r="G215" s="333">
        <f>B215*F215</f>
        <v>0</v>
      </c>
    </row>
    <row r="216" spans="1:9" customFormat="1" ht="12.75" customHeight="1" x14ac:dyDescent="0.2">
      <c r="A216" t="s">
        <v>668</v>
      </c>
      <c r="B216" s="277">
        <v>200</v>
      </c>
      <c r="C216" s="278" t="s">
        <v>236</v>
      </c>
      <c r="D216" s="338">
        <v>1.92</v>
      </c>
      <c r="E216" s="320">
        <f>B216*D216</f>
        <v>384</v>
      </c>
      <c r="F216" s="334">
        <v>1.2E-2</v>
      </c>
      <c r="G216" s="333">
        <f>B216*F216</f>
        <v>2.4</v>
      </c>
      <c r="H216" s="308"/>
      <c r="I216" s="308"/>
    </row>
    <row r="217" spans="1:9" customFormat="1" ht="12.75" customHeight="1" x14ac:dyDescent="0.2">
      <c r="B217" s="277"/>
      <c r="C217" s="278"/>
      <c r="D217" s="338"/>
      <c r="E217" s="320"/>
      <c r="F217" s="334"/>
      <c r="G217" s="333"/>
      <c r="H217" s="308"/>
      <c r="I217" s="308"/>
    </row>
    <row r="218" spans="1:9" customFormat="1" ht="12.75" customHeight="1" x14ac:dyDescent="0.2">
      <c r="A218" s="322" t="s">
        <v>671</v>
      </c>
      <c r="B218" s="277"/>
      <c r="C218" s="278"/>
      <c r="D218" s="338"/>
      <c r="E218" s="320"/>
      <c r="F218" s="334"/>
      <c r="G218" s="333"/>
      <c r="H218" s="308"/>
      <c r="I218" s="308"/>
    </row>
    <row r="219" spans="1:9" customFormat="1" ht="12.75" customHeight="1" x14ac:dyDescent="0.2">
      <c r="B219" s="277"/>
      <c r="C219" s="278"/>
      <c r="D219" s="338"/>
      <c r="E219" s="320"/>
      <c r="F219" s="334"/>
      <c r="G219" s="333"/>
      <c r="H219" s="308"/>
      <c r="I219" s="308"/>
    </row>
    <row r="220" spans="1:9" customFormat="1" ht="12.75" customHeight="1" x14ac:dyDescent="0.2">
      <c r="A220" s="322" t="s">
        <v>672</v>
      </c>
      <c r="B220" s="277"/>
      <c r="C220" s="278"/>
      <c r="D220" s="338"/>
      <c r="E220" s="320"/>
      <c r="F220" s="334"/>
      <c r="G220" s="333"/>
      <c r="H220" s="308"/>
      <c r="I220" s="308"/>
    </row>
    <row r="221" spans="1:9" customFormat="1" ht="12.75" customHeight="1" x14ac:dyDescent="0.2">
      <c r="B221" s="277"/>
      <c r="C221" s="278"/>
      <c r="D221" s="338"/>
      <c r="E221" s="320"/>
      <c r="F221" s="334"/>
      <c r="G221" s="333"/>
      <c r="H221" s="308"/>
      <c r="I221" s="308"/>
    </row>
    <row r="222" spans="1:9" customFormat="1" ht="12.75" customHeight="1" x14ac:dyDescent="0.2">
      <c r="A222" s="308" t="s">
        <v>673</v>
      </c>
      <c r="B222" s="320">
        <v>5</v>
      </c>
      <c r="C222" s="310" t="s">
        <v>277</v>
      </c>
      <c r="D222" s="333">
        <v>1085</v>
      </c>
      <c r="E222" s="320">
        <f>B222*D222</f>
        <v>5425</v>
      </c>
      <c r="F222" s="334">
        <v>2.1</v>
      </c>
      <c r="G222" s="333">
        <f t="shared" ref="G222:G228" si="13">B222*F222</f>
        <v>10.5</v>
      </c>
      <c r="H222" s="308"/>
      <c r="I222" s="308"/>
    </row>
    <row r="223" spans="1:9" customFormat="1" ht="12.75" customHeight="1" x14ac:dyDescent="0.2">
      <c r="A223" s="308"/>
      <c r="B223" s="320"/>
      <c r="C223" s="310"/>
      <c r="D223" s="333"/>
      <c r="E223" s="320"/>
      <c r="F223" s="334"/>
      <c r="G223" s="333"/>
      <c r="H223" s="308"/>
      <c r="I223" s="308"/>
    </row>
    <row r="224" spans="1:9" customFormat="1" ht="12.75" customHeight="1" x14ac:dyDescent="0.2">
      <c r="A224" s="322" t="s">
        <v>678</v>
      </c>
      <c r="B224" s="320"/>
      <c r="C224" s="310"/>
      <c r="D224" s="333"/>
      <c r="E224" s="320"/>
      <c r="F224" s="334"/>
      <c r="G224" s="333"/>
      <c r="H224" s="308"/>
      <c r="I224" s="308"/>
    </row>
    <row r="225" spans="1:9" customFormat="1" ht="12.75" customHeight="1" x14ac:dyDescent="0.2">
      <c r="B225" s="320"/>
      <c r="C225" s="310"/>
      <c r="D225" s="333"/>
      <c r="E225" s="320"/>
      <c r="F225" s="334"/>
      <c r="G225" s="333"/>
      <c r="H225" s="308"/>
      <c r="I225" s="308"/>
    </row>
    <row r="226" spans="1:9" customFormat="1" ht="12.75" customHeight="1" x14ac:dyDescent="0.2">
      <c r="A226" s="322" t="s">
        <v>679</v>
      </c>
      <c r="B226" s="320"/>
      <c r="C226" s="310"/>
      <c r="D226" s="333"/>
      <c r="E226" s="320"/>
      <c r="F226" s="334"/>
      <c r="G226" s="333"/>
      <c r="H226" s="308"/>
      <c r="I226" s="308"/>
    </row>
    <row r="227" spans="1:9" customFormat="1" ht="12.75" customHeight="1" x14ac:dyDescent="0.2">
      <c r="A227" s="308"/>
      <c r="B227" s="320"/>
      <c r="C227" s="310"/>
      <c r="D227" s="333"/>
      <c r="E227" s="320">
        <f>B227*D227</f>
        <v>0</v>
      </c>
      <c r="F227" s="334"/>
      <c r="G227" s="333">
        <f t="shared" si="13"/>
        <v>0</v>
      </c>
      <c r="H227" s="308"/>
      <c r="I227" s="308"/>
    </row>
    <row r="228" spans="1:9" customFormat="1" ht="12.75" customHeight="1" x14ac:dyDescent="0.2">
      <c r="A228" s="308" t="s">
        <v>674</v>
      </c>
      <c r="B228" s="320">
        <v>3</v>
      </c>
      <c r="C228" s="310" t="s">
        <v>277</v>
      </c>
      <c r="D228" s="333">
        <v>975</v>
      </c>
      <c r="E228" s="320">
        <f>B228*D228</f>
        <v>2925</v>
      </c>
      <c r="F228" s="334">
        <v>1.55</v>
      </c>
      <c r="G228" s="333">
        <f t="shared" si="13"/>
        <v>4.6500000000000004</v>
      </c>
      <c r="H228" s="308"/>
      <c r="I228" s="308"/>
    </row>
    <row r="229" spans="1:9" customFormat="1" ht="12.75" customHeight="1" x14ac:dyDescent="0.2">
      <c r="A229" s="308"/>
      <c r="B229" s="320"/>
      <c r="C229" s="310"/>
      <c r="D229" s="333"/>
      <c r="E229" s="320"/>
      <c r="F229" s="334"/>
      <c r="G229" s="333"/>
      <c r="H229" s="308"/>
      <c r="I229" s="308"/>
    </row>
    <row r="230" spans="1:9" customFormat="1" ht="12.75" customHeight="1" x14ac:dyDescent="0.2">
      <c r="A230" s="308" t="s">
        <v>675</v>
      </c>
      <c r="B230" s="320">
        <v>3</v>
      </c>
      <c r="C230" s="310" t="s">
        <v>277</v>
      </c>
      <c r="D230" s="333">
        <v>630</v>
      </c>
      <c r="E230" s="320">
        <f>B230*D230</f>
        <v>1890</v>
      </c>
      <c r="F230" s="334">
        <v>1.55</v>
      </c>
      <c r="G230" s="333">
        <f>B230*F230</f>
        <v>4.6500000000000004</v>
      </c>
      <c r="H230" s="308"/>
      <c r="I230" s="308"/>
    </row>
    <row r="231" spans="1:9" customFormat="1" ht="12.75" customHeight="1" x14ac:dyDescent="0.2">
      <c r="A231" s="308"/>
      <c r="B231" s="320"/>
      <c r="C231" s="310"/>
      <c r="D231" s="333"/>
      <c r="E231" s="320">
        <f>B231*D231</f>
        <v>0</v>
      </c>
      <c r="F231" s="334"/>
      <c r="G231" s="333">
        <f>B231*F231</f>
        <v>0</v>
      </c>
      <c r="H231" s="308"/>
      <c r="I231" s="308"/>
    </row>
    <row r="232" spans="1:9" customFormat="1" ht="12.75" customHeight="1" x14ac:dyDescent="0.2">
      <c r="A232" s="308" t="s">
        <v>676</v>
      </c>
      <c r="B232" s="320">
        <v>1</v>
      </c>
      <c r="C232" s="310" t="s">
        <v>277</v>
      </c>
      <c r="D232" s="333">
        <v>1208</v>
      </c>
      <c r="E232" s="320">
        <f>B232*D232</f>
        <v>1208</v>
      </c>
      <c r="F232" s="334">
        <v>7.7</v>
      </c>
      <c r="G232" s="333">
        <f>B232*F232</f>
        <v>7.7</v>
      </c>
      <c r="H232" s="308"/>
      <c r="I232" s="308"/>
    </row>
    <row r="233" spans="1:9" customFormat="1" ht="12.75" customHeight="1" x14ac:dyDescent="0.2">
      <c r="A233" s="308"/>
      <c r="B233" s="320"/>
      <c r="C233" s="310"/>
      <c r="D233" s="333"/>
      <c r="E233" s="320"/>
      <c r="F233" s="334"/>
      <c r="G233" s="333"/>
      <c r="H233" s="308"/>
      <c r="I233" s="308"/>
    </row>
    <row r="234" spans="1:9" customFormat="1" ht="12.75" customHeight="1" x14ac:dyDescent="0.2">
      <c r="A234" s="308" t="s">
        <v>677</v>
      </c>
      <c r="B234" s="320">
        <v>1</v>
      </c>
      <c r="C234" s="310" t="s">
        <v>277</v>
      </c>
      <c r="D234" s="333">
        <v>1585</v>
      </c>
      <c r="E234" s="320">
        <f>B234*D234</f>
        <v>1585</v>
      </c>
      <c r="F234" s="334">
        <v>7.8</v>
      </c>
      <c r="G234" s="333">
        <f t="shared" ref="G234" si="14">B234*F234</f>
        <v>7.8</v>
      </c>
      <c r="H234" s="308"/>
      <c r="I234" s="308"/>
    </row>
    <row r="235" spans="1:9" customFormat="1" ht="12.75" customHeight="1" x14ac:dyDescent="0.2">
      <c r="B235" s="277"/>
      <c r="C235" s="278"/>
      <c r="D235" s="338"/>
      <c r="E235" s="320"/>
      <c r="F235" s="334"/>
      <c r="G235" s="333"/>
      <c r="H235" s="308"/>
      <c r="I235" s="308"/>
    </row>
    <row r="236" spans="1:9" customFormat="1" ht="12.75" customHeight="1" x14ac:dyDescent="0.2">
      <c r="A236" s="308" t="s">
        <v>680</v>
      </c>
      <c r="B236" s="320">
        <v>3</v>
      </c>
      <c r="C236" s="310" t="s">
        <v>277</v>
      </c>
      <c r="D236" s="333">
        <v>300</v>
      </c>
      <c r="E236" s="320">
        <f>B236*D236</f>
        <v>900</v>
      </c>
      <c r="F236" s="334">
        <v>1.5</v>
      </c>
      <c r="G236" s="333">
        <f t="shared" ref="G236:G265" si="15">B236*F236</f>
        <v>4.5</v>
      </c>
      <c r="H236" s="308"/>
      <c r="I236" s="308"/>
    </row>
    <row r="237" spans="1:9" customFormat="1" ht="12.75" customHeight="1" x14ac:dyDescent="0.2">
      <c r="A237" s="40"/>
      <c r="B237" s="320"/>
      <c r="C237" s="310"/>
      <c r="D237" s="333"/>
      <c r="E237" s="320"/>
      <c r="F237" s="334"/>
      <c r="G237" s="333">
        <f t="shared" si="15"/>
        <v>0</v>
      </c>
      <c r="H237" s="308"/>
      <c r="I237" s="308"/>
    </row>
    <row r="238" spans="1:9" customFormat="1" ht="12.75" customHeight="1" x14ac:dyDescent="0.2">
      <c r="A238" s="308" t="s">
        <v>633</v>
      </c>
      <c r="B238" s="320">
        <v>2</v>
      </c>
      <c r="C238" s="310" t="s">
        <v>277</v>
      </c>
      <c r="D238" s="333">
        <v>400</v>
      </c>
      <c r="E238" s="320">
        <f t="shared" ref="E238:E265" si="16">B238*D238</f>
        <v>800</v>
      </c>
      <c r="F238" s="334">
        <v>1.5</v>
      </c>
      <c r="G238" s="333">
        <f t="shared" si="15"/>
        <v>3</v>
      </c>
      <c r="H238" s="308"/>
      <c r="I238" s="308"/>
    </row>
    <row r="239" spans="1:9" customFormat="1" ht="12.75" customHeight="1" x14ac:dyDescent="0.2">
      <c r="A239" s="308"/>
      <c r="B239" s="320"/>
      <c r="C239" s="310"/>
      <c r="D239" s="333"/>
      <c r="E239" s="320">
        <f t="shared" si="16"/>
        <v>0</v>
      </c>
      <c r="F239" s="334"/>
      <c r="G239" s="333">
        <f t="shared" si="15"/>
        <v>0</v>
      </c>
      <c r="H239" s="308"/>
      <c r="I239" s="308"/>
    </row>
    <row r="240" spans="1:9" customFormat="1" ht="12.75" customHeight="1" x14ac:dyDescent="0.2">
      <c r="A240" s="308" t="s">
        <v>637</v>
      </c>
      <c r="B240" s="320">
        <v>17</v>
      </c>
      <c r="C240" s="310" t="s">
        <v>277</v>
      </c>
      <c r="D240" s="333">
        <v>145</v>
      </c>
      <c r="E240" s="320">
        <f t="shared" si="16"/>
        <v>2465</v>
      </c>
      <c r="F240" s="334">
        <v>0.95</v>
      </c>
      <c r="G240" s="333">
        <f t="shared" si="15"/>
        <v>16.149999999999999</v>
      </c>
      <c r="H240" s="308"/>
      <c r="I240" s="308"/>
    </row>
    <row r="241" spans="1:9" customFormat="1" ht="12.75" customHeight="1" x14ac:dyDescent="0.2">
      <c r="A241" s="308"/>
      <c r="B241" s="320"/>
      <c r="C241" s="310"/>
      <c r="D241" s="333"/>
      <c r="E241" s="320">
        <f t="shared" si="16"/>
        <v>0</v>
      </c>
      <c r="F241" s="334"/>
      <c r="G241" s="333">
        <f t="shared" si="15"/>
        <v>0</v>
      </c>
      <c r="H241" s="308"/>
      <c r="I241" s="308"/>
    </row>
    <row r="242" spans="1:9" customFormat="1" ht="12.75" customHeight="1" x14ac:dyDescent="0.2">
      <c r="A242" s="308" t="s">
        <v>681</v>
      </c>
      <c r="B242" s="320">
        <v>2</v>
      </c>
      <c r="C242" s="310" t="s">
        <v>277</v>
      </c>
      <c r="D242" s="333">
        <v>785</v>
      </c>
      <c r="E242" s="320">
        <f t="shared" si="16"/>
        <v>1570</v>
      </c>
      <c r="F242" s="334">
        <v>2</v>
      </c>
      <c r="G242" s="333">
        <f t="shared" si="15"/>
        <v>4</v>
      </c>
      <c r="H242" s="308"/>
      <c r="I242" s="308"/>
    </row>
    <row r="243" spans="1:9" customFormat="1" ht="12.75" customHeight="1" x14ac:dyDescent="0.2">
      <c r="A243" s="308"/>
      <c r="B243" s="320"/>
      <c r="C243" s="310"/>
      <c r="D243" s="333"/>
      <c r="E243" s="320">
        <f t="shared" si="16"/>
        <v>0</v>
      </c>
      <c r="F243" s="334"/>
      <c r="G243" s="333">
        <f t="shared" si="15"/>
        <v>0</v>
      </c>
      <c r="H243" s="308"/>
      <c r="I243" s="308"/>
    </row>
    <row r="244" spans="1:9" customFormat="1" ht="12.75" customHeight="1" x14ac:dyDescent="0.2">
      <c r="A244" s="308" t="s">
        <v>682</v>
      </c>
      <c r="B244" s="320">
        <v>6</v>
      </c>
      <c r="C244" s="310" t="s">
        <v>277</v>
      </c>
      <c r="D244" s="333">
        <v>150</v>
      </c>
      <c r="E244" s="320">
        <f t="shared" si="16"/>
        <v>900</v>
      </c>
      <c r="F244" s="334">
        <v>0.78</v>
      </c>
      <c r="G244" s="333">
        <f t="shared" si="15"/>
        <v>4.68</v>
      </c>
      <c r="H244" s="308"/>
      <c r="I244" s="308"/>
    </row>
    <row r="245" spans="1:9" customFormat="1" ht="12.75" customHeight="1" x14ac:dyDescent="0.2">
      <c r="A245" s="308"/>
      <c r="B245" s="320"/>
      <c r="C245" s="310"/>
      <c r="D245" s="333"/>
      <c r="E245" s="320">
        <f t="shared" si="16"/>
        <v>0</v>
      </c>
      <c r="F245" s="334"/>
      <c r="G245" s="333">
        <f t="shared" si="15"/>
        <v>0</v>
      </c>
      <c r="H245" s="308"/>
      <c r="I245" s="308"/>
    </row>
    <row r="246" spans="1:9" customFormat="1" ht="12.75" customHeight="1" x14ac:dyDescent="0.2">
      <c r="A246" s="308" t="s">
        <v>683</v>
      </c>
      <c r="B246" s="320">
        <v>2</v>
      </c>
      <c r="C246" s="310" t="s">
        <v>277</v>
      </c>
      <c r="D246" s="333">
        <v>100</v>
      </c>
      <c r="E246" s="320">
        <f t="shared" si="16"/>
        <v>200</v>
      </c>
      <c r="F246" s="334">
        <v>0.78</v>
      </c>
      <c r="G246" s="333">
        <f t="shared" si="15"/>
        <v>1.56</v>
      </c>
      <c r="H246" s="308"/>
      <c r="I246" s="308"/>
    </row>
    <row r="247" spans="1:9" customFormat="1" ht="12.75" customHeight="1" x14ac:dyDescent="0.2">
      <c r="A247" s="308"/>
      <c r="B247" s="320"/>
      <c r="C247" s="310"/>
      <c r="D247" s="333"/>
      <c r="E247" s="320">
        <f t="shared" si="16"/>
        <v>0</v>
      </c>
      <c r="F247" s="334"/>
      <c r="G247" s="333">
        <f t="shared" si="15"/>
        <v>0</v>
      </c>
      <c r="H247" s="308"/>
      <c r="I247" s="308"/>
    </row>
    <row r="248" spans="1:9" customFormat="1" ht="12.75" customHeight="1" x14ac:dyDescent="0.2">
      <c r="A248" s="308" t="s">
        <v>684</v>
      </c>
      <c r="B248" s="320">
        <v>3</v>
      </c>
      <c r="C248" s="310" t="s">
        <v>277</v>
      </c>
      <c r="D248" s="333">
        <v>175</v>
      </c>
      <c r="E248" s="320">
        <f t="shared" si="16"/>
        <v>525</v>
      </c>
      <c r="F248" s="334">
        <v>1.25</v>
      </c>
      <c r="G248" s="333">
        <f t="shared" si="15"/>
        <v>3.75</v>
      </c>
      <c r="H248" s="308"/>
      <c r="I248" s="308"/>
    </row>
    <row r="249" spans="1:9" customFormat="1" ht="12.75" customHeight="1" x14ac:dyDescent="0.2">
      <c r="A249" s="308"/>
      <c r="B249" s="320"/>
      <c r="C249" s="310"/>
      <c r="D249" s="333"/>
      <c r="E249" s="320">
        <f t="shared" si="16"/>
        <v>0</v>
      </c>
      <c r="F249" s="334"/>
      <c r="G249" s="333">
        <f t="shared" si="15"/>
        <v>0</v>
      </c>
      <c r="H249" s="308"/>
      <c r="I249" s="308"/>
    </row>
    <row r="250" spans="1:9" customFormat="1" ht="12.75" customHeight="1" x14ac:dyDescent="0.2">
      <c r="A250" s="308" t="s">
        <v>685</v>
      </c>
      <c r="B250" s="320">
        <v>4</v>
      </c>
      <c r="C250" s="310" t="s">
        <v>277</v>
      </c>
      <c r="D250" s="333">
        <v>155</v>
      </c>
      <c r="E250" s="320">
        <f t="shared" si="16"/>
        <v>620</v>
      </c>
      <c r="F250" s="334">
        <v>1.3</v>
      </c>
      <c r="G250" s="333">
        <f t="shared" si="15"/>
        <v>5.2</v>
      </c>
      <c r="H250" s="308"/>
      <c r="I250" s="308"/>
    </row>
    <row r="251" spans="1:9" customFormat="1" ht="12.75" customHeight="1" x14ac:dyDescent="0.2">
      <c r="A251" s="308"/>
      <c r="B251" s="320"/>
      <c r="C251" s="310"/>
      <c r="D251" s="333"/>
      <c r="E251" s="320">
        <f t="shared" si="16"/>
        <v>0</v>
      </c>
      <c r="F251" s="334"/>
      <c r="G251" s="333">
        <f t="shared" si="15"/>
        <v>0</v>
      </c>
      <c r="H251" s="308"/>
      <c r="I251" s="308"/>
    </row>
    <row r="252" spans="1:9" customFormat="1" ht="12.75" customHeight="1" x14ac:dyDescent="0.2">
      <c r="A252" s="308" t="s">
        <v>686</v>
      </c>
      <c r="B252" s="320">
        <v>3</v>
      </c>
      <c r="C252" s="310" t="s">
        <v>277</v>
      </c>
      <c r="D252" s="333">
        <v>130</v>
      </c>
      <c r="E252" s="320">
        <f t="shared" si="16"/>
        <v>390</v>
      </c>
      <c r="F252" s="334">
        <v>0.18</v>
      </c>
      <c r="G252" s="333">
        <f t="shared" si="15"/>
        <v>0.54</v>
      </c>
      <c r="H252" s="308"/>
      <c r="I252" s="308"/>
    </row>
    <row r="253" spans="1:9" customFormat="1" ht="12.75" customHeight="1" x14ac:dyDescent="0.2">
      <c r="A253" s="308"/>
      <c r="B253" s="320"/>
      <c r="C253" s="310"/>
      <c r="D253" s="333"/>
      <c r="E253" s="320"/>
      <c r="F253" s="334"/>
      <c r="G253" s="333"/>
      <c r="H253" s="308"/>
      <c r="I253" s="308"/>
    </row>
    <row r="254" spans="1:9" customFormat="1" ht="12.75" customHeight="1" x14ac:dyDescent="0.2">
      <c r="A254" s="308"/>
      <c r="B254" s="320"/>
      <c r="C254" s="310"/>
      <c r="D254" s="333"/>
      <c r="E254" s="320"/>
      <c r="F254" s="334"/>
      <c r="G254" s="333"/>
      <c r="H254" s="308"/>
      <c r="I254" s="308"/>
    </row>
    <row r="255" spans="1:9" customFormat="1" ht="12.75" customHeight="1" x14ac:dyDescent="0.2">
      <c r="A255" s="322" t="s">
        <v>678</v>
      </c>
      <c r="B255" s="320"/>
      <c r="C255" s="310"/>
      <c r="D255" s="333"/>
      <c r="E255" s="320"/>
      <c r="F255" s="334"/>
      <c r="G255" s="333"/>
      <c r="H255" s="308"/>
      <c r="I255" s="308"/>
    </row>
    <row r="256" spans="1:9" customFormat="1" ht="12.75" customHeight="1" x14ac:dyDescent="0.2">
      <c r="B256" s="320"/>
      <c r="C256" s="310"/>
      <c r="D256" s="333"/>
      <c r="E256" s="320"/>
      <c r="F256" s="334"/>
      <c r="G256" s="333"/>
      <c r="H256" s="308"/>
      <c r="I256" s="308"/>
    </row>
    <row r="257" spans="1:9" customFormat="1" ht="12.75" customHeight="1" x14ac:dyDescent="0.2">
      <c r="A257" s="322" t="s">
        <v>679</v>
      </c>
      <c r="B257" s="320"/>
      <c r="C257" s="310"/>
      <c r="D257" s="333"/>
      <c r="E257" s="320"/>
      <c r="F257" s="334"/>
      <c r="G257" s="333"/>
      <c r="H257" s="308"/>
      <c r="I257" s="308"/>
    </row>
    <row r="258" spans="1:9" customFormat="1" ht="12.75" customHeight="1" x14ac:dyDescent="0.2">
      <c r="A258" s="308"/>
      <c r="B258" s="320"/>
      <c r="C258" s="310"/>
      <c r="D258" s="333"/>
      <c r="E258" s="320">
        <f t="shared" si="16"/>
        <v>0</v>
      </c>
      <c r="F258" s="334"/>
      <c r="G258" s="333">
        <f t="shared" si="15"/>
        <v>0</v>
      </c>
      <c r="H258" s="308"/>
      <c r="I258" s="308"/>
    </row>
    <row r="259" spans="1:9" customFormat="1" ht="12.75" customHeight="1" x14ac:dyDescent="0.2">
      <c r="A259" s="308" t="s">
        <v>632</v>
      </c>
      <c r="B259" s="320">
        <v>2</v>
      </c>
      <c r="C259" s="310" t="s">
        <v>277</v>
      </c>
      <c r="D259" s="333">
        <v>1775</v>
      </c>
      <c r="E259" s="320">
        <f t="shared" si="16"/>
        <v>3550</v>
      </c>
      <c r="F259" s="334">
        <v>4.8</v>
      </c>
      <c r="G259" s="333">
        <f t="shared" si="15"/>
        <v>9.6</v>
      </c>
      <c r="H259" s="308"/>
      <c r="I259" s="308"/>
    </row>
    <row r="260" spans="1:9" customFormat="1" ht="12.75" customHeight="1" x14ac:dyDescent="0.2">
      <c r="A260" s="308"/>
      <c r="B260" s="320"/>
      <c r="C260" s="310"/>
      <c r="D260" s="333"/>
      <c r="E260" s="320">
        <f t="shared" si="16"/>
        <v>0</v>
      </c>
      <c r="F260" s="334"/>
      <c r="G260" s="333">
        <f t="shared" si="15"/>
        <v>0</v>
      </c>
      <c r="H260" s="308"/>
      <c r="I260" s="308"/>
    </row>
    <row r="261" spans="1:9" customFormat="1" ht="12.75" customHeight="1" x14ac:dyDescent="0.2">
      <c r="A261" s="308" t="s">
        <v>687</v>
      </c>
      <c r="B261" s="320">
        <v>1</v>
      </c>
      <c r="C261" s="310" t="s">
        <v>288</v>
      </c>
      <c r="D261" s="333">
        <v>487</v>
      </c>
      <c r="E261" s="320">
        <f t="shared" si="16"/>
        <v>487</v>
      </c>
      <c r="F261" s="334">
        <v>2</v>
      </c>
      <c r="G261" s="333">
        <f t="shared" si="15"/>
        <v>2</v>
      </c>
      <c r="H261" s="308"/>
      <c r="I261" s="308"/>
    </row>
    <row r="262" spans="1:9" customFormat="1" ht="12.75" customHeight="1" x14ac:dyDescent="0.2">
      <c r="A262" s="308"/>
      <c r="B262" s="320"/>
      <c r="C262" s="310"/>
      <c r="D262" s="333"/>
      <c r="E262" s="320"/>
      <c r="F262" s="334"/>
      <c r="G262" s="333"/>
      <c r="H262" s="308"/>
      <c r="I262" s="308"/>
    </row>
    <row r="263" spans="1:9" customFormat="1" ht="12.75" customHeight="1" x14ac:dyDescent="0.2">
      <c r="A263" s="308" t="s">
        <v>688</v>
      </c>
      <c r="B263" s="320">
        <v>200</v>
      </c>
      <c r="C263" s="310" t="s">
        <v>236</v>
      </c>
      <c r="D263" s="333">
        <v>1.17</v>
      </c>
      <c r="E263" s="320">
        <f t="shared" si="16"/>
        <v>234</v>
      </c>
      <c r="F263" s="334">
        <v>1.2999999999999999E-2</v>
      </c>
      <c r="G263" s="333">
        <f t="shared" si="15"/>
        <v>2.6</v>
      </c>
      <c r="H263" s="308"/>
      <c r="I263" s="308"/>
    </row>
    <row r="264" spans="1:9" customFormat="1" ht="12.75" customHeight="1" x14ac:dyDescent="0.2">
      <c r="A264" s="308"/>
      <c r="B264" s="320"/>
      <c r="C264" s="310"/>
      <c r="D264" s="333"/>
      <c r="E264" s="320">
        <f t="shared" si="16"/>
        <v>0</v>
      </c>
      <c r="F264" s="334"/>
      <c r="G264" s="333">
        <f t="shared" si="15"/>
        <v>0</v>
      </c>
      <c r="H264" s="308"/>
      <c r="I264" s="308"/>
    </row>
    <row r="265" spans="1:9" x14ac:dyDescent="0.2">
      <c r="A265" t="s">
        <v>573</v>
      </c>
      <c r="B265" s="277">
        <v>1200</v>
      </c>
      <c r="C265" s="278" t="s">
        <v>236</v>
      </c>
      <c r="D265" s="338">
        <v>1.1000000000000001</v>
      </c>
      <c r="E265" s="320">
        <f t="shared" si="16"/>
        <v>1320</v>
      </c>
      <c r="F265" s="339">
        <v>6.2E-2</v>
      </c>
      <c r="G265" s="333">
        <f t="shared" si="15"/>
        <v>74.400000000000006</v>
      </c>
    </row>
    <row r="266" spans="1:9" customFormat="1" ht="12.75" customHeight="1" x14ac:dyDescent="0.2">
      <c r="A266" s="308"/>
      <c r="B266" s="320"/>
      <c r="C266" s="310"/>
      <c r="D266" s="333"/>
      <c r="E266" s="320"/>
      <c r="F266" s="334"/>
      <c r="G266" s="333"/>
      <c r="H266" s="308"/>
      <c r="I266" s="308"/>
    </row>
    <row r="267" spans="1:9" customFormat="1" ht="12.75" customHeight="1" x14ac:dyDescent="0.2">
      <c r="A267" s="308" t="s">
        <v>689</v>
      </c>
      <c r="B267" s="320">
        <v>1800</v>
      </c>
      <c r="C267" s="310" t="s">
        <v>236</v>
      </c>
      <c r="D267" s="333">
        <v>1</v>
      </c>
      <c r="E267" s="320">
        <f t="shared" ref="E267" si="17">B267*D267</f>
        <v>1800</v>
      </c>
      <c r="F267" s="334">
        <v>1.4999999999999999E-2</v>
      </c>
      <c r="G267" s="333">
        <f t="shared" ref="G267" si="18">B267*F267</f>
        <v>27</v>
      </c>
      <c r="H267" s="308"/>
      <c r="I267" s="308"/>
    </row>
    <row r="268" spans="1:9" customFormat="1" ht="12.75" customHeight="1" x14ac:dyDescent="0.2">
      <c r="B268" s="277"/>
      <c r="C268" s="278"/>
      <c r="D268" s="338"/>
      <c r="E268" s="320"/>
      <c r="F268" s="334"/>
      <c r="G268" s="333"/>
      <c r="H268" s="308"/>
      <c r="I268" s="308"/>
    </row>
    <row r="269" spans="1:9" customFormat="1" ht="12.75" customHeight="1" x14ac:dyDescent="0.2">
      <c r="A269" s="288" t="s">
        <v>696</v>
      </c>
      <c r="B269" s="320"/>
      <c r="C269" s="310"/>
      <c r="D269" s="333"/>
      <c r="E269" s="320">
        <f t="shared" ref="E269:E281" si="19">B269*D269</f>
        <v>0</v>
      </c>
      <c r="F269" s="334"/>
      <c r="G269" s="333">
        <f t="shared" ref="G269:G283" si="20">B269*F269</f>
        <v>0</v>
      </c>
      <c r="H269" s="308"/>
      <c r="I269" s="308"/>
    </row>
    <row r="270" spans="1:9" customFormat="1" ht="12.75" customHeight="1" x14ac:dyDescent="0.2">
      <c r="A270" s="308"/>
      <c r="B270" s="320"/>
      <c r="C270" s="310"/>
      <c r="D270" s="333"/>
      <c r="E270" s="320">
        <f t="shared" si="19"/>
        <v>0</v>
      </c>
      <c r="F270" s="334"/>
      <c r="G270" s="333">
        <f t="shared" si="20"/>
        <v>0</v>
      </c>
      <c r="H270" s="308"/>
      <c r="I270" s="308"/>
    </row>
    <row r="271" spans="1:9" customFormat="1" ht="12.75" customHeight="1" x14ac:dyDescent="0.2">
      <c r="A271" s="308" t="s">
        <v>690</v>
      </c>
      <c r="B271" s="320">
        <v>1</v>
      </c>
      <c r="C271" s="310" t="s">
        <v>277</v>
      </c>
      <c r="D271" s="333">
        <v>1115</v>
      </c>
      <c r="E271" s="320">
        <f t="shared" si="19"/>
        <v>1115</v>
      </c>
      <c r="F271" s="334">
        <v>2.1800000000000002</v>
      </c>
      <c r="G271" s="333">
        <f t="shared" si="20"/>
        <v>2.1800000000000002</v>
      </c>
      <c r="H271" s="308"/>
      <c r="I271" s="308"/>
    </row>
    <row r="272" spans="1:9" customFormat="1" ht="12.75" customHeight="1" x14ac:dyDescent="0.2">
      <c r="A272" s="308"/>
      <c r="B272" s="320"/>
      <c r="C272" s="310"/>
      <c r="D272" s="333"/>
      <c r="E272" s="320">
        <f t="shared" si="19"/>
        <v>0</v>
      </c>
      <c r="F272" s="334"/>
      <c r="G272" s="333">
        <f t="shared" si="20"/>
        <v>0</v>
      </c>
      <c r="H272" s="308"/>
      <c r="I272" s="308"/>
    </row>
    <row r="273" spans="1:9" customFormat="1" ht="12.75" customHeight="1" x14ac:dyDescent="0.2">
      <c r="A273" s="308" t="s">
        <v>691</v>
      </c>
      <c r="B273" s="320">
        <v>8</v>
      </c>
      <c r="C273" s="310" t="s">
        <v>277</v>
      </c>
      <c r="D273" s="333">
        <v>990</v>
      </c>
      <c r="E273" s="320">
        <f t="shared" si="19"/>
        <v>7920</v>
      </c>
      <c r="F273" s="334">
        <v>1.2</v>
      </c>
      <c r="G273" s="333">
        <f t="shared" si="20"/>
        <v>9.6</v>
      </c>
      <c r="H273" s="308"/>
      <c r="I273" s="308"/>
    </row>
    <row r="274" spans="1:9" customFormat="1" ht="12.75" customHeight="1" x14ac:dyDescent="0.2">
      <c r="A274" s="308"/>
      <c r="B274" s="320"/>
      <c r="C274" s="310"/>
      <c r="D274" s="333"/>
      <c r="E274" s="320"/>
      <c r="F274" s="334"/>
      <c r="G274" s="333"/>
      <c r="H274" s="308"/>
      <c r="I274" s="308"/>
    </row>
    <row r="275" spans="1:9" customFormat="1" ht="12.75" customHeight="1" x14ac:dyDescent="0.2">
      <c r="A275" s="308" t="s">
        <v>692</v>
      </c>
      <c r="B275" s="320">
        <v>2</v>
      </c>
      <c r="C275" s="310" t="s">
        <v>277</v>
      </c>
      <c r="D275" s="333">
        <v>402</v>
      </c>
      <c r="E275" s="320">
        <f t="shared" si="19"/>
        <v>804</v>
      </c>
      <c r="F275" s="334">
        <v>3.13</v>
      </c>
      <c r="G275" s="333">
        <f t="shared" si="20"/>
        <v>6.26</v>
      </c>
      <c r="H275" s="308"/>
      <c r="I275" s="308"/>
    </row>
    <row r="276" spans="1:9" customFormat="1" ht="12.75" customHeight="1" x14ac:dyDescent="0.2">
      <c r="A276" s="308"/>
      <c r="B276" s="320"/>
      <c r="C276" s="310"/>
      <c r="D276" s="333"/>
      <c r="E276" s="320">
        <f t="shared" si="19"/>
        <v>0</v>
      </c>
      <c r="F276" s="334"/>
      <c r="G276" s="333">
        <f t="shared" si="20"/>
        <v>0</v>
      </c>
      <c r="H276" s="308"/>
      <c r="I276" s="308"/>
    </row>
    <row r="277" spans="1:9" customFormat="1" ht="12.75" customHeight="1" x14ac:dyDescent="0.2">
      <c r="A277" s="308" t="s">
        <v>693</v>
      </c>
      <c r="B277" s="320">
        <v>4</v>
      </c>
      <c r="C277" s="310" t="s">
        <v>277</v>
      </c>
      <c r="D277" s="333">
        <v>186</v>
      </c>
      <c r="E277" s="320">
        <f t="shared" si="19"/>
        <v>744</v>
      </c>
      <c r="F277" s="334">
        <v>1.31</v>
      </c>
      <c r="G277" s="333">
        <f t="shared" si="20"/>
        <v>5.24</v>
      </c>
      <c r="H277" s="308"/>
      <c r="I277" s="308"/>
    </row>
    <row r="278" spans="1:9" customFormat="1" ht="12.75" customHeight="1" x14ac:dyDescent="0.2">
      <c r="A278" s="308"/>
      <c r="B278" s="320"/>
      <c r="C278" s="310"/>
      <c r="D278" s="333"/>
      <c r="E278" s="320"/>
      <c r="F278" s="334"/>
      <c r="G278" s="333"/>
      <c r="H278" s="308"/>
      <c r="I278" s="308"/>
    </row>
    <row r="279" spans="1:9" customFormat="1" ht="12.75" customHeight="1" x14ac:dyDescent="0.2">
      <c r="A279" s="308" t="s">
        <v>694</v>
      </c>
      <c r="B279" s="320">
        <v>2</v>
      </c>
      <c r="C279" s="310" t="s">
        <v>277</v>
      </c>
      <c r="D279" s="333">
        <v>186</v>
      </c>
      <c r="E279" s="320">
        <f t="shared" si="19"/>
        <v>372</v>
      </c>
      <c r="F279" s="334">
        <v>1.31</v>
      </c>
      <c r="G279" s="333">
        <f t="shared" si="20"/>
        <v>2.62</v>
      </c>
      <c r="H279" s="308"/>
      <c r="I279" s="308"/>
    </row>
    <row r="280" spans="1:9" customFormat="1" ht="12.75" customHeight="1" x14ac:dyDescent="0.2">
      <c r="A280" s="308"/>
      <c r="B280" s="320"/>
      <c r="C280" s="310"/>
      <c r="D280" s="333"/>
      <c r="E280" s="320">
        <f t="shared" si="19"/>
        <v>0</v>
      </c>
      <c r="F280" s="312"/>
      <c r="G280" s="333">
        <f t="shared" si="20"/>
        <v>0</v>
      </c>
      <c r="H280" s="308"/>
      <c r="I280" s="308"/>
    </row>
    <row r="281" spans="1:9" customFormat="1" ht="12.75" customHeight="1" x14ac:dyDescent="0.2">
      <c r="A281" s="308" t="s">
        <v>573</v>
      </c>
      <c r="B281" s="320">
        <v>200</v>
      </c>
      <c r="C281" s="310" t="s">
        <v>236</v>
      </c>
      <c r="D281" s="333">
        <v>1.1000000000000001</v>
      </c>
      <c r="E281" s="320">
        <f t="shared" si="19"/>
        <v>220</v>
      </c>
      <c r="F281" s="334">
        <v>6.2E-2</v>
      </c>
      <c r="G281" s="333">
        <f t="shared" si="20"/>
        <v>12.4</v>
      </c>
      <c r="H281" s="308"/>
      <c r="I281" s="308"/>
    </row>
    <row r="282" spans="1:9" customFormat="1" ht="12.75" customHeight="1" x14ac:dyDescent="0.2">
      <c r="A282" s="308"/>
      <c r="B282" s="320"/>
      <c r="C282" s="310"/>
      <c r="D282" s="333"/>
      <c r="E282" s="320"/>
      <c r="F282" s="337"/>
      <c r="G282" s="333">
        <f t="shared" si="20"/>
        <v>0</v>
      </c>
      <c r="H282" s="308"/>
      <c r="I282" s="308"/>
    </row>
    <row r="283" spans="1:9" customFormat="1" ht="12.75" customHeight="1" x14ac:dyDescent="0.2">
      <c r="A283" s="308" t="s">
        <v>695</v>
      </c>
      <c r="B283" s="320">
        <v>200</v>
      </c>
      <c r="C283" s="310" t="s">
        <v>236</v>
      </c>
      <c r="D283" s="333">
        <v>1</v>
      </c>
      <c r="E283" s="320">
        <f>B283*D283</f>
        <v>200</v>
      </c>
      <c r="F283" s="334">
        <v>1.4999999999999999E-2</v>
      </c>
      <c r="G283" s="333">
        <f t="shared" si="20"/>
        <v>3</v>
      </c>
      <c r="H283" s="308"/>
      <c r="I283" s="308"/>
    </row>
    <row r="284" spans="1:9" customFormat="1" ht="12.75" customHeight="1" x14ac:dyDescent="0.2">
      <c r="B284" s="277"/>
      <c r="C284" s="278"/>
      <c r="D284" s="338"/>
      <c r="E284" s="320"/>
      <c r="F284" s="334"/>
      <c r="G284" s="333"/>
      <c r="H284" s="308"/>
      <c r="I284" s="308"/>
    </row>
    <row r="285" spans="1:9" x14ac:dyDescent="0.2">
      <c r="B285" s="46"/>
      <c r="D285" s="48"/>
      <c r="E285" s="46">
        <f t="shared" si="0"/>
        <v>0</v>
      </c>
      <c r="F285" s="48"/>
      <c r="G285" s="46">
        <f t="shared" si="1"/>
        <v>0</v>
      </c>
      <c r="H285" s="48">
        <f t="shared" si="2"/>
        <v>0</v>
      </c>
      <c r="I285" s="46">
        <f t="shared" si="3"/>
        <v>0</v>
      </c>
    </row>
    <row r="286" spans="1:9" x14ac:dyDescent="0.2">
      <c r="A286" s="1" t="s">
        <v>416</v>
      </c>
      <c r="B286" s="46"/>
      <c r="D286" s="48"/>
      <c r="E286" s="46">
        <f t="shared" si="0"/>
        <v>0</v>
      </c>
      <c r="F286" s="48"/>
      <c r="G286" s="46">
        <f t="shared" si="1"/>
        <v>0</v>
      </c>
      <c r="H286" s="48">
        <f t="shared" si="2"/>
        <v>0</v>
      </c>
      <c r="I286" s="46">
        <f t="shared" si="3"/>
        <v>0</v>
      </c>
    </row>
    <row r="287" spans="1:9" x14ac:dyDescent="0.2">
      <c r="B287" s="46"/>
      <c r="D287" s="48"/>
      <c r="E287" s="46"/>
      <c r="F287" s="48"/>
      <c r="G287" s="46"/>
      <c r="H287" s="48"/>
      <c r="I287" s="46"/>
    </row>
    <row r="288" spans="1:9" customFormat="1" x14ac:dyDescent="0.2">
      <c r="A288" s="308" t="s">
        <v>417</v>
      </c>
      <c r="B288" s="320">
        <v>1</v>
      </c>
      <c r="C288" s="332" t="s">
        <v>288</v>
      </c>
      <c r="D288" s="333">
        <v>1000</v>
      </c>
      <c r="E288" s="320">
        <f t="shared" ref="E288:E289" si="21">B288*D288</f>
        <v>1000</v>
      </c>
      <c r="F288" s="334">
        <v>50</v>
      </c>
      <c r="G288" s="333">
        <f t="shared" ref="G288:G289" si="22">B288*F288</f>
        <v>50</v>
      </c>
      <c r="H288" s="308"/>
      <c r="I288" s="308"/>
    </row>
    <row r="289" spans="1:10" customFormat="1" x14ac:dyDescent="0.2">
      <c r="B289" s="277"/>
      <c r="C289" s="282"/>
      <c r="D289" s="279"/>
      <c r="E289" s="81">
        <f t="shared" si="21"/>
        <v>0</v>
      </c>
      <c r="F289" s="280"/>
      <c r="G289" s="292">
        <f t="shared" si="22"/>
        <v>0</v>
      </c>
      <c r="H289" s="284"/>
      <c r="I289" s="228"/>
    </row>
    <row r="290" spans="1:10" s="298" customFormat="1" x14ac:dyDescent="0.2">
      <c r="A290" s="298" t="s">
        <v>423</v>
      </c>
      <c r="B290" s="327"/>
      <c r="C290" s="300"/>
      <c r="D290" s="304"/>
      <c r="E290" s="299">
        <f>B290*D290</f>
        <v>0</v>
      </c>
      <c r="F290" s="328"/>
      <c r="G290" s="305">
        <f>SUM(G1:G289)</f>
        <v>3317.9</v>
      </c>
      <c r="H290" s="305" t="s">
        <v>241</v>
      </c>
      <c r="I290" s="299"/>
    </row>
    <row r="291" spans="1:10" customFormat="1" x14ac:dyDescent="0.2">
      <c r="B291" s="277"/>
      <c r="C291" s="282"/>
      <c r="D291" s="279"/>
      <c r="E291" s="228"/>
      <c r="F291" s="280"/>
      <c r="G291" s="284"/>
      <c r="H291" s="284"/>
      <c r="I291" s="228"/>
    </row>
    <row r="292" spans="1:10" customFormat="1" ht="12.75" customHeight="1" x14ac:dyDescent="0.2">
      <c r="A292" s="308" t="s">
        <v>422</v>
      </c>
      <c r="B292" s="289">
        <v>0.1</v>
      </c>
      <c r="C292" s="310"/>
      <c r="D292" s="311"/>
      <c r="E292" s="309"/>
      <c r="F292" s="312"/>
      <c r="G292" s="319">
        <f>G290*B292</f>
        <v>331.79</v>
      </c>
      <c r="H292" s="308" t="s">
        <v>241</v>
      </c>
      <c r="I292" s="308"/>
    </row>
    <row r="293" spans="1:10" customFormat="1" ht="12.75" customHeight="1" x14ac:dyDescent="0.2">
      <c r="A293" s="308"/>
      <c r="B293" s="289"/>
      <c r="C293" s="310"/>
      <c r="D293" s="311"/>
      <c r="E293" s="309"/>
      <c r="F293" s="312"/>
      <c r="G293" s="326"/>
      <c r="H293" s="308"/>
      <c r="I293" s="308"/>
    </row>
    <row r="294" spans="1:10" customFormat="1" x14ac:dyDescent="0.2">
      <c r="A294" s="298" t="s">
        <v>265</v>
      </c>
      <c r="B294" s="277"/>
      <c r="C294" s="282"/>
      <c r="D294" s="279"/>
      <c r="E294" s="228"/>
      <c r="F294" s="280"/>
      <c r="G294" s="305">
        <f>SUM(G290:G293)</f>
        <v>3649.69</v>
      </c>
      <c r="H294" s="305" t="s">
        <v>241</v>
      </c>
      <c r="I294" s="228"/>
    </row>
    <row r="295" spans="1:10" customFormat="1" x14ac:dyDescent="0.2">
      <c r="B295" s="277"/>
      <c r="C295" s="282"/>
      <c r="D295" s="279"/>
      <c r="E295" s="81"/>
      <c r="F295" s="280"/>
      <c r="G295" s="281"/>
      <c r="H295" s="284"/>
      <c r="I295" s="228"/>
    </row>
    <row r="296" spans="1:10" x14ac:dyDescent="0.2">
      <c r="A296" s="40" t="s">
        <v>242</v>
      </c>
      <c r="B296" s="46"/>
      <c r="D296" s="48"/>
      <c r="E296" s="46"/>
      <c r="F296" s="48"/>
      <c r="G296" s="296">
        <f>'Labor Rates'!F66</f>
        <v>95.83</v>
      </c>
      <c r="H296" s="297" t="s">
        <v>254</v>
      </c>
      <c r="I296" s="46"/>
    </row>
    <row r="297" spans="1:10" customFormat="1" ht="12.75" customHeight="1" x14ac:dyDescent="0.2">
      <c r="A297" s="308"/>
      <c r="B297" s="309"/>
      <c r="C297" s="310"/>
      <c r="D297" s="311"/>
      <c r="E297" s="309"/>
      <c r="F297" s="312"/>
      <c r="G297" s="313"/>
      <c r="H297" s="314"/>
      <c r="I297" s="308"/>
      <c r="J297" s="286"/>
    </row>
    <row r="298" spans="1:10" s="229" customFormat="1" ht="12.75" customHeight="1" x14ac:dyDescent="0.2">
      <c r="A298" s="229" t="s">
        <v>1</v>
      </c>
      <c r="B298" s="315"/>
      <c r="C298" s="316"/>
      <c r="D298" s="317"/>
      <c r="E298" s="318">
        <f>SUM(E1:E297)</f>
        <v>351995</v>
      </c>
      <c r="F298" s="318"/>
      <c r="G298" s="318">
        <f>G294*G296</f>
        <v>349750</v>
      </c>
      <c r="H298" s="318"/>
      <c r="I298" s="318">
        <f>SUM(E298:G298)</f>
        <v>701745</v>
      </c>
    </row>
    <row r="299" spans="1:10" x14ac:dyDescent="0.2">
      <c r="B299" s="46"/>
      <c r="D299" s="48"/>
      <c r="E299" s="46"/>
      <c r="F299" s="48"/>
      <c r="G299" s="46"/>
      <c r="H299" s="48"/>
      <c r="I299" s="46"/>
    </row>
    <row r="300" spans="1:10" x14ac:dyDescent="0.2">
      <c r="A300" s="40" t="s">
        <v>424</v>
      </c>
      <c r="B300" s="46"/>
      <c r="D300" s="48"/>
      <c r="E300" s="46"/>
      <c r="F300" s="48"/>
      <c r="G300" s="46"/>
      <c r="H300" s="48"/>
      <c r="I300" s="46"/>
    </row>
    <row r="301" spans="1:10" x14ac:dyDescent="0.2">
      <c r="A301" s="40" t="s">
        <v>291</v>
      </c>
      <c r="B301" s="49">
        <v>0.2</v>
      </c>
      <c r="D301" s="48"/>
      <c r="E301" s="46">
        <f>E298*B301</f>
        <v>70399</v>
      </c>
      <c r="F301" s="48"/>
      <c r="G301" s="46">
        <f>G298*B301</f>
        <v>69950</v>
      </c>
      <c r="H301" s="48"/>
      <c r="I301" s="46">
        <f>SUM(E301:G301)</f>
        <v>140349</v>
      </c>
    </row>
    <row r="302" spans="1:10" x14ac:dyDescent="0.2">
      <c r="B302" s="46"/>
      <c r="D302" s="48"/>
      <c r="E302" s="46"/>
      <c r="F302" s="48"/>
      <c r="G302" s="46"/>
      <c r="H302" s="48"/>
      <c r="I302" s="46"/>
    </row>
    <row r="303" spans="1:10" x14ac:dyDescent="0.2">
      <c r="B303" s="46"/>
      <c r="D303" s="48"/>
      <c r="E303" s="46"/>
      <c r="F303" s="48"/>
      <c r="G303" s="46"/>
      <c r="H303" s="48"/>
      <c r="I303" s="46"/>
    </row>
    <row r="304" spans="1:10" x14ac:dyDescent="0.2">
      <c r="B304" s="46"/>
      <c r="D304" s="48"/>
      <c r="E304" s="46"/>
      <c r="F304" s="48"/>
      <c r="G304" s="46"/>
      <c r="H304" s="48"/>
      <c r="I304" s="46"/>
    </row>
    <row r="305" spans="1:10" x14ac:dyDescent="0.2">
      <c r="B305" s="46"/>
      <c r="D305" s="48"/>
      <c r="E305" s="46"/>
      <c r="F305" s="48"/>
      <c r="G305" s="46"/>
      <c r="H305" s="48"/>
      <c r="I305" s="46"/>
    </row>
    <row r="306" spans="1:10" x14ac:dyDescent="0.2">
      <c r="B306" s="46"/>
      <c r="D306" s="48"/>
      <c r="E306" s="46"/>
      <c r="F306" s="48"/>
      <c r="G306" s="46"/>
      <c r="H306" s="48"/>
      <c r="I306" s="46"/>
    </row>
    <row r="307" spans="1:10" x14ac:dyDescent="0.2">
      <c r="B307" s="46"/>
      <c r="D307" s="48"/>
      <c r="E307" s="46"/>
      <c r="F307" s="48"/>
      <c r="G307" s="46"/>
      <c r="H307" s="48"/>
      <c r="I307" s="46"/>
    </row>
    <row r="308" spans="1:10" x14ac:dyDescent="0.2">
      <c r="B308" s="46"/>
      <c r="D308" s="48"/>
      <c r="E308" s="46"/>
      <c r="F308" s="48"/>
      <c r="G308" s="46"/>
      <c r="H308" s="48"/>
      <c r="I308" s="46"/>
    </row>
    <row r="309" spans="1:10" x14ac:dyDescent="0.2">
      <c r="B309" s="46"/>
      <c r="D309" s="48"/>
      <c r="E309" s="46"/>
      <c r="F309" s="48"/>
      <c r="G309" s="46"/>
      <c r="H309" s="48"/>
      <c r="I309" s="46"/>
    </row>
    <row r="310" spans="1:10" x14ac:dyDescent="0.2">
      <c r="B310" s="46"/>
      <c r="D310" s="48"/>
      <c r="E310" s="46"/>
      <c r="F310" s="48"/>
      <c r="G310" s="46"/>
      <c r="H310" s="48"/>
      <c r="I310" s="46"/>
    </row>
    <row r="311" spans="1:10" x14ac:dyDescent="0.2">
      <c r="B311" s="46"/>
      <c r="D311" s="48"/>
      <c r="E311" s="46"/>
      <c r="F311" s="48"/>
      <c r="G311" s="46"/>
      <c r="H311" s="48"/>
      <c r="I311" s="46"/>
    </row>
    <row r="312" spans="1:10" x14ac:dyDescent="0.2">
      <c r="B312" s="46"/>
      <c r="D312" s="48"/>
      <c r="E312" s="46"/>
      <c r="F312" s="48"/>
      <c r="G312" s="46"/>
      <c r="H312" s="48"/>
      <c r="I312" s="46"/>
    </row>
    <row r="313" spans="1:10" x14ac:dyDescent="0.2">
      <c r="B313" s="46"/>
      <c r="D313" s="48"/>
      <c r="E313" s="46"/>
      <c r="F313" s="48"/>
      <c r="G313" s="46"/>
      <c r="H313" s="48"/>
      <c r="I313" s="46"/>
    </row>
    <row r="314" spans="1:10" x14ac:dyDescent="0.2">
      <c r="B314" s="46"/>
      <c r="D314" s="48"/>
      <c r="E314" s="46"/>
      <c r="F314" s="48"/>
      <c r="G314" s="46"/>
      <c r="H314" s="48"/>
      <c r="I314" s="46"/>
    </row>
    <row r="315" spans="1:10" ht="13.5" thickBot="1" x14ac:dyDescent="0.25">
      <c r="A315" s="23" t="s">
        <v>7</v>
      </c>
      <c r="B315" s="50">
        <v>8</v>
      </c>
      <c r="C315" s="24" t="s">
        <v>150</v>
      </c>
      <c r="D315" s="51"/>
      <c r="E315" s="47">
        <f>SUM(E298:E314)</f>
        <v>422394</v>
      </c>
      <c r="F315" s="51"/>
      <c r="G315" s="47">
        <f>SUM(G298:G314)</f>
        <v>419700</v>
      </c>
      <c r="H315" s="51"/>
      <c r="I315" s="47">
        <f>SUM(I298:I314)</f>
        <v>842094</v>
      </c>
      <c r="J315" s="80"/>
    </row>
    <row r="316" spans="1:10" ht="13.5" thickTop="1" x14ac:dyDescent="0.2"/>
  </sheetData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3" tint="0.79998168889431442"/>
  </sheetPr>
  <dimension ref="A1:J68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39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86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x14ac:dyDescent="0.2">
      <c r="A7" s="1" t="s">
        <v>697</v>
      </c>
      <c r="B7" s="46"/>
      <c r="D7" s="48"/>
      <c r="E7" s="46">
        <f t="shared" ref="E7:E45" si="0">B7*D7</f>
        <v>0</v>
      </c>
      <c r="F7" s="48"/>
      <c r="G7" s="46">
        <f t="shared" ref="G7:G45" si="1">B7*F7</f>
        <v>0</v>
      </c>
      <c r="H7" s="48">
        <f t="shared" ref="H7:H43" si="2">D7+F7</f>
        <v>0</v>
      </c>
      <c r="I7" s="46">
        <f t="shared" ref="I7:I43" si="3">SUM(E7,G7)</f>
        <v>0</v>
      </c>
    </row>
    <row r="8" spans="1:10" x14ac:dyDescent="0.2">
      <c r="B8" s="46"/>
      <c r="D8" s="48"/>
      <c r="E8" s="46">
        <f t="shared" si="0"/>
        <v>0</v>
      </c>
      <c r="F8" s="48"/>
      <c r="G8" s="46">
        <f t="shared" si="1"/>
        <v>0</v>
      </c>
      <c r="H8" s="48">
        <f t="shared" si="2"/>
        <v>0</v>
      </c>
      <c r="I8" s="46">
        <f t="shared" si="3"/>
        <v>0</v>
      </c>
    </row>
    <row r="9" spans="1:10" customFormat="1" ht="12.75" customHeight="1" x14ac:dyDescent="0.2">
      <c r="A9" s="308" t="s">
        <v>698</v>
      </c>
      <c r="B9" s="320"/>
      <c r="C9" s="310"/>
      <c r="D9" s="333"/>
      <c r="E9" s="320">
        <f t="shared" si="0"/>
        <v>0</v>
      </c>
      <c r="F9" s="334"/>
      <c r="G9" s="333">
        <f t="shared" si="1"/>
        <v>0</v>
      </c>
      <c r="H9" s="308"/>
      <c r="I9" s="308"/>
    </row>
    <row r="10" spans="1:10" customFormat="1" ht="12.75" customHeight="1" x14ac:dyDescent="0.2">
      <c r="A10" s="308" t="s">
        <v>971</v>
      </c>
      <c r="B10" s="320">
        <v>1</v>
      </c>
      <c r="C10" s="310" t="s">
        <v>277</v>
      </c>
      <c r="D10" s="333">
        <v>92198</v>
      </c>
      <c r="E10" s="320">
        <f t="shared" si="0"/>
        <v>92198</v>
      </c>
      <c r="F10" s="334">
        <v>81.8</v>
      </c>
      <c r="G10" s="333">
        <f t="shared" si="1"/>
        <v>81.8</v>
      </c>
      <c r="H10" s="308"/>
      <c r="I10" s="308"/>
    </row>
    <row r="11" spans="1:10" customFormat="1" ht="12.75" customHeight="1" x14ac:dyDescent="0.2">
      <c r="A11" s="308"/>
      <c r="B11" s="320"/>
      <c r="C11" s="310"/>
      <c r="D11" s="333"/>
      <c r="E11" s="320">
        <f t="shared" si="0"/>
        <v>0</v>
      </c>
      <c r="F11" s="334"/>
      <c r="G11" s="333">
        <f t="shared" si="1"/>
        <v>0</v>
      </c>
      <c r="H11" s="308"/>
      <c r="I11" s="308"/>
    </row>
    <row r="12" spans="1:10" customFormat="1" ht="12.75" customHeight="1" x14ac:dyDescent="0.2">
      <c r="A12" s="308" t="s">
        <v>699</v>
      </c>
      <c r="B12" s="320">
        <v>1</v>
      </c>
      <c r="C12" s="310" t="s">
        <v>277</v>
      </c>
      <c r="D12" s="333">
        <v>85</v>
      </c>
      <c r="E12" s="320">
        <f t="shared" si="0"/>
        <v>85</v>
      </c>
      <c r="F12" s="334">
        <v>1.6659999999999999</v>
      </c>
      <c r="G12" s="333">
        <f t="shared" si="1"/>
        <v>1.67</v>
      </c>
      <c r="H12" s="308"/>
      <c r="I12" s="308"/>
    </row>
    <row r="13" spans="1:10" customFormat="1" ht="12.75" customHeight="1" x14ac:dyDescent="0.2">
      <c r="A13" s="308"/>
      <c r="B13" s="320"/>
      <c r="C13" s="310"/>
      <c r="D13" s="333"/>
      <c r="E13" s="320">
        <f t="shared" si="0"/>
        <v>0</v>
      </c>
      <c r="F13" s="334"/>
      <c r="G13" s="333">
        <f t="shared" si="1"/>
        <v>0</v>
      </c>
      <c r="H13" s="308"/>
      <c r="I13" s="308"/>
    </row>
    <row r="14" spans="1:10" customFormat="1" ht="12.75" customHeight="1" x14ac:dyDescent="0.2">
      <c r="A14" s="308" t="s">
        <v>700</v>
      </c>
      <c r="B14" s="320">
        <v>1</v>
      </c>
      <c r="C14" s="310" t="s">
        <v>277</v>
      </c>
      <c r="D14" s="333">
        <v>85</v>
      </c>
      <c r="E14" s="320">
        <f t="shared" si="0"/>
        <v>85</v>
      </c>
      <c r="F14" s="334">
        <v>1.6659999999999999</v>
      </c>
      <c r="G14" s="333">
        <f t="shared" si="1"/>
        <v>1.67</v>
      </c>
      <c r="H14" s="308"/>
      <c r="I14" s="308"/>
    </row>
    <row r="15" spans="1:10" customFormat="1" ht="12.75" customHeight="1" x14ac:dyDescent="0.2">
      <c r="A15" s="308"/>
      <c r="B15" s="320"/>
      <c r="C15" s="310"/>
      <c r="D15" s="333"/>
      <c r="E15" s="320"/>
      <c r="F15" s="334"/>
      <c r="G15" s="333"/>
      <c r="H15" s="308"/>
      <c r="I15" s="308"/>
    </row>
    <row r="16" spans="1:10" customFormat="1" ht="12.75" customHeight="1" x14ac:dyDescent="0.2">
      <c r="A16" s="308" t="s">
        <v>972</v>
      </c>
      <c r="B16" s="320">
        <v>1</v>
      </c>
      <c r="C16" s="310" t="s">
        <v>277</v>
      </c>
      <c r="D16" s="333">
        <v>8701.65</v>
      </c>
      <c r="E16" s="320">
        <f>B16*D16</f>
        <v>8702</v>
      </c>
      <c r="F16" s="334">
        <v>17.7</v>
      </c>
      <c r="G16" s="333">
        <f>B16*F16</f>
        <v>17.7</v>
      </c>
      <c r="H16" s="308"/>
      <c r="I16" s="308"/>
    </row>
    <row r="17" spans="1:9" customFormat="1" ht="12.75" customHeight="1" x14ac:dyDescent="0.2">
      <c r="A17" s="308"/>
      <c r="B17" s="320"/>
      <c r="C17" s="310"/>
      <c r="D17" s="333"/>
      <c r="E17" s="320">
        <f>B17*D17</f>
        <v>0</v>
      </c>
      <c r="F17" s="334"/>
      <c r="G17" s="333">
        <f>B17*F17</f>
        <v>0</v>
      </c>
      <c r="H17" s="308"/>
      <c r="I17" s="308"/>
    </row>
    <row r="18" spans="1:9" customFormat="1" ht="12.75" customHeight="1" x14ac:dyDescent="0.2">
      <c r="A18" s="308" t="s">
        <v>701</v>
      </c>
      <c r="B18" s="320">
        <v>1</v>
      </c>
      <c r="C18" s="310" t="s">
        <v>277</v>
      </c>
      <c r="D18" s="333">
        <v>11968.2</v>
      </c>
      <c r="E18" s="320">
        <f>B18*D18</f>
        <v>11968</v>
      </c>
      <c r="F18" s="334">
        <v>18.600000000000001</v>
      </c>
      <c r="G18" s="333">
        <f>B18*F18</f>
        <v>18.600000000000001</v>
      </c>
      <c r="H18" s="308"/>
      <c r="I18" s="308"/>
    </row>
    <row r="19" spans="1:9" x14ac:dyDescent="0.2">
      <c r="B19" s="46"/>
      <c r="D19" s="48"/>
      <c r="E19" s="46">
        <f t="shared" si="0"/>
        <v>0</v>
      </c>
      <c r="F19" s="48"/>
      <c r="G19" s="46">
        <f t="shared" si="1"/>
        <v>0</v>
      </c>
      <c r="H19" s="48">
        <f t="shared" si="2"/>
        <v>0</v>
      </c>
      <c r="I19" s="46">
        <f t="shared" si="3"/>
        <v>0</v>
      </c>
    </row>
    <row r="20" spans="1:9" customFormat="1" ht="12.75" customHeight="1" x14ac:dyDescent="0.2">
      <c r="A20" s="308" t="s">
        <v>702</v>
      </c>
      <c r="B20" s="320"/>
      <c r="C20" s="310"/>
      <c r="D20" s="333"/>
      <c r="E20" s="320">
        <f>B20*D20</f>
        <v>0</v>
      </c>
      <c r="F20" s="334"/>
      <c r="G20" s="333">
        <f>B20*F20</f>
        <v>0</v>
      </c>
      <c r="H20" s="308"/>
      <c r="I20" s="308"/>
    </row>
    <row r="21" spans="1:9" customFormat="1" ht="12.75" customHeight="1" x14ac:dyDescent="0.2">
      <c r="A21" s="308" t="s">
        <v>703</v>
      </c>
      <c r="B21" s="320">
        <v>4</v>
      </c>
      <c r="C21" s="310" t="s">
        <v>277</v>
      </c>
      <c r="D21" s="333">
        <v>2280</v>
      </c>
      <c r="E21" s="320">
        <f>B21*D21</f>
        <v>9120</v>
      </c>
      <c r="F21" s="334">
        <v>16</v>
      </c>
      <c r="G21" s="333">
        <f>B21*F21</f>
        <v>64</v>
      </c>
      <c r="H21" s="308"/>
      <c r="I21" s="308"/>
    </row>
    <row r="22" spans="1:9" customFormat="1" ht="12.75" customHeight="1" x14ac:dyDescent="0.2">
      <c r="A22" s="40"/>
      <c r="B22" s="320"/>
      <c r="C22" s="310"/>
      <c r="D22" s="333"/>
      <c r="E22" s="320"/>
      <c r="F22" s="334"/>
      <c r="G22" s="333"/>
      <c r="H22" s="308"/>
      <c r="I22" s="308"/>
    </row>
    <row r="23" spans="1:9" customFormat="1" ht="12.75" customHeight="1" x14ac:dyDescent="0.2">
      <c r="A23" s="308" t="s">
        <v>704</v>
      </c>
      <c r="B23" s="320"/>
      <c r="C23" s="310"/>
      <c r="D23" s="333"/>
      <c r="E23" s="320"/>
      <c r="F23" s="334"/>
      <c r="G23" s="333">
        <f t="shared" ref="G23:G24" si="4">B23*F23</f>
        <v>0</v>
      </c>
      <c r="H23" s="308"/>
      <c r="I23" s="308"/>
    </row>
    <row r="24" spans="1:9" customFormat="1" ht="12.75" customHeight="1" x14ac:dyDescent="0.2">
      <c r="A24" s="308" t="s">
        <v>705</v>
      </c>
      <c r="B24" s="320">
        <v>2</v>
      </c>
      <c r="C24" s="310" t="s">
        <v>277</v>
      </c>
      <c r="D24" s="333">
        <v>3392</v>
      </c>
      <c r="E24" s="320">
        <f t="shared" ref="E24:E42" si="5">B24*D24</f>
        <v>6784</v>
      </c>
      <c r="F24" s="334">
        <v>24</v>
      </c>
      <c r="G24" s="333">
        <f t="shared" si="4"/>
        <v>48</v>
      </c>
      <c r="H24" s="308"/>
      <c r="I24" s="308"/>
    </row>
    <row r="25" spans="1:9" customFormat="1" ht="12.75" customHeight="1" x14ac:dyDescent="0.2">
      <c r="A25" s="40"/>
      <c r="B25" s="320"/>
      <c r="C25" s="310"/>
      <c r="D25" s="333"/>
      <c r="E25" s="320"/>
      <c r="F25" s="334"/>
      <c r="G25" s="333"/>
      <c r="H25" s="308"/>
      <c r="I25" s="308"/>
    </row>
    <row r="26" spans="1:9" customFormat="1" ht="12.75" customHeight="1" x14ac:dyDescent="0.2">
      <c r="A26" s="340" t="s">
        <v>708</v>
      </c>
      <c r="B26" s="320">
        <v>15</v>
      </c>
      <c r="C26" s="310" t="s">
        <v>236</v>
      </c>
      <c r="D26" s="333">
        <v>28.07</v>
      </c>
      <c r="E26" s="320">
        <f>B26*D26</f>
        <v>421</v>
      </c>
      <c r="F26" s="334">
        <v>0.22900000000000001</v>
      </c>
      <c r="G26" s="333">
        <f>B26*F26</f>
        <v>3.44</v>
      </c>
      <c r="H26" s="308"/>
      <c r="I26" s="308"/>
    </row>
    <row r="28" spans="1:9" customFormat="1" ht="12.75" customHeight="1" x14ac:dyDescent="0.2">
      <c r="A28" s="340" t="s">
        <v>707</v>
      </c>
      <c r="B28" s="320">
        <v>100</v>
      </c>
      <c r="C28" s="310" t="s">
        <v>236</v>
      </c>
      <c r="D28" s="333">
        <v>4.7</v>
      </c>
      <c r="E28" s="320">
        <f>B28*D28</f>
        <v>470</v>
      </c>
      <c r="F28" s="334">
        <v>0.1</v>
      </c>
      <c r="G28" s="333">
        <f>B28*F28</f>
        <v>10</v>
      </c>
      <c r="H28" s="308"/>
      <c r="I28" s="308"/>
    </row>
    <row r="29" spans="1:9" customFormat="1" ht="12.75" customHeight="1" x14ac:dyDescent="0.2">
      <c r="A29" s="40"/>
      <c r="B29" s="320"/>
      <c r="C29" s="310"/>
      <c r="D29" s="333"/>
      <c r="E29" s="320"/>
      <c r="F29" s="334"/>
      <c r="G29" s="333"/>
      <c r="H29" s="308"/>
      <c r="I29" s="308"/>
    </row>
    <row r="30" spans="1:9" customFormat="1" ht="12.75" customHeight="1" x14ac:dyDescent="0.2">
      <c r="A30" s="340" t="s">
        <v>706</v>
      </c>
      <c r="B30" s="320">
        <v>175</v>
      </c>
      <c r="C30" s="310" t="s">
        <v>236</v>
      </c>
      <c r="D30" s="333">
        <v>3.28</v>
      </c>
      <c r="E30" s="320">
        <f>B30*D30</f>
        <v>574</v>
      </c>
      <c r="F30" s="334">
        <v>0.08</v>
      </c>
      <c r="G30" s="333">
        <f>B30*F30</f>
        <v>14</v>
      </c>
      <c r="H30" s="308"/>
      <c r="I30" s="308"/>
    </row>
    <row r="31" spans="1:9" customFormat="1" ht="12.75" customHeight="1" x14ac:dyDescent="0.2">
      <c r="A31" s="308"/>
      <c r="B31" s="320"/>
      <c r="C31" s="310"/>
      <c r="D31" s="333"/>
      <c r="E31" s="320"/>
      <c r="F31" s="334"/>
      <c r="G31" s="333"/>
      <c r="H31" s="308"/>
      <c r="I31" s="308"/>
    </row>
    <row r="32" spans="1:9" customFormat="1" ht="12.75" customHeight="1" x14ac:dyDescent="0.2">
      <c r="A32" s="308" t="s">
        <v>709</v>
      </c>
      <c r="B32" s="320">
        <v>350</v>
      </c>
      <c r="C32" s="310" t="s">
        <v>236</v>
      </c>
      <c r="D32" s="333">
        <v>3.31</v>
      </c>
      <c r="E32" s="320">
        <f t="shared" si="5"/>
        <v>1159</v>
      </c>
      <c r="F32" s="334">
        <v>1.7999999999999999E-2</v>
      </c>
      <c r="G32" s="333">
        <f t="shared" ref="G32:G42" si="6">B32*F32</f>
        <v>6.3</v>
      </c>
      <c r="H32" s="308"/>
      <c r="I32" s="308"/>
    </row>
    <row r="33" spans="1:9" customFormat="1" ht="12.75" customHeight="1" x14ac:dyDescent="0.2">
      <c r="A33" s="308"/>
      <c r="B33" s="320"/>
      <c r="C33" s="310"/>
      <c r="D33" s="333"/>
      <c r="E33" s="320">
        <f t="shared" si="5"/>
        <v>0</v>
      </c>
      <c r="F33" s="312"/>
      <c r="G33" s="333">
        <f t="shared" si="6"/>
        <v>0</v>
      </c>
      <c r="H33" s="308"/>
      <c r="I33" s="308"/>
    </row>
    <row r="34" spans="1:9" customFormat="1" ht="12.75" customHeight="1" x14ac:dyDescent="0.2">
      <c r="A34" s="308" t="s">
        <v>710</v>
      </c>
      <c r="B34" s="320">
        <v>600</v>
      </c>
      <c r="C34" s="310" t="s">
        <v>236</v>
      </c>
      <c r="D34" s="333">
        <v>5.12</v>
      </c>
      <c r="E34" s="320">
        <f t="shared" si="5"/>
        <v>3072</v>
      </c>
      <c r="F34" s="334">
        <v>2.5000000000000001E-2</v>
      </c>
      <c r="G34" s="333">
        <f t="shared" si="6"/>
        <v>15</v>
      </c>
      <c r="H34" s="308"/>
      <c r="I34" s="308"/>
    </row>
    <row r="35" spans="1:9" customFormat="1" ht="12.75" customHeight="1" x14ac:dyDescent="0.2">
      <c r="A35" s="308"/>
      <c r="B35" s="320"/>
      <c r="C35" s="310"/>
      <c r="D35" s="333"/>
      <c r="E35" s="320"/>
      <c r="F35" s="334"/>
      <c r="G35" s="333"/>
      <c r="H35" s="308"/>
      <c r="I35" s="308"/>
    </row>
    <row r="36" spans="1:9" customFormat="1" ht="12.75" customHeight="1" x14ac:dyDescent="0.2">
      <c r="A36" s="308"/>
      <c r="B36" s="320"/>
      <c r="C36" s="310"/>
      <c r="D36" s="333"/>
      <c r="E36" s="320"/>
      <c r="F36" s="334"/>
      <c r="G36" s="333"/>
      <c r="H36" s="308"/>
      <c r="I36" s="308"/>
    </row>
    <row r="37" spans="1:9" customFormat="1" ht="12.75" customHeight="1" x14ac:dyDescent="0.2">
      <c r="A37" s="308"/>
      <c r="B37" s="320"/>
      <c r="C37" s="310"/>
      <c r="D37" s="333"/>
      <c r="E37" s="320">
        <f t="shared" si="5"/>
        <v>0</v>
      </c>
      <c r="F37" s="312"/>
      <c r="G37" s="333">
        <f t="shared" si="6"/>
        <v>0</v>
      </c>
      <c r="H37" s="308"/>
      <c r="I37" s="308"/>
    </row>
    <row r="38" spans="1:9" customFormat="1" ht="12.75" customHeight="1" x14ac:dyDescent="0.2">
      <c r="A38" s="1" t="s">
        <v>713</v>
      </c>
      <c r="B38" s="320"/>
      <c r="C38" s="310"/>
      <c r="D38" s="333"/>
      <c r="E38" s="320"/>
      <c r="F38" s="312"/>
      <c r="G38" s="333"/>
      <c r="H38" s="308"/>
      <c r="I38" s="308"/>
    </row>
    <row r="39" spans="1:9" customFormat="1" ht="12.75" customHeight="1" x14ac:dyDescent="0.2">
      <c r="A39" s="308"/>
      <c r="B39" s="320"/>
      <c r="C39" s="310"/>
      <c r="D39" s="333"/>
      <c r="E39" s="320"/>
      <c r="F39" s="312"/>
      <c r="G39" s="333"/>
      <c r="H39" s="308"/>
      <c r="I39" s="308"/>
    </row>
    <row r="40" spans="1:9" customFormat="1" ht="12.75" customHeight="1" x14ac:dyDescent="0.2">
      <c r="A40" s="308" t="s">
        <v>711</v>
      </c>
      <c r="B40" s="320">
        <v>350</v>
      </c>
      <c r="C40" s="310" t="s">
        <v>236</v>
      </c>
      <c r="D40" s="333">
        <v>8.1999999999999993</v>
      </c>
      <c r="E40" s="320">
        <f t="shared" si="5"/>
        <v>2870</v>
      </c>
      <c r="F40" s="334">
        <v>3.3000000000000002E-2</v>
      </c>
      <c r="G40" s="333">
        <f t="shared" si="6"/>
        <v>11.55</v>
      </c>
      <c r="H40" s="308"/>
      <c r="I40" s="308"/>
    </row>
    <row r="41" spans="1:9" customFormat="1" ht="12.75" customHeight="1" x14ac:dyDescent="0.2">
      <c r="A41" s="308"/>
      <c r="B41" s="320"/>
      <c r="C41" s="310"/>
      <c r="D41" s="333"/>
      <c r="E41" s="320">
        <f t="shared" si="5"/>
        <v>0</v>
      </c>
      <c r="F41" s="312"/>
      <c r="G41" s="333">
        <f t="shared" si="6"/>
        <v>0</v>
      </c>
      <c r="H41" s="308"/>
      <c r="I41" s="308"/>
    </row>
    <row r="42" spans="1:9" customFormat="1" ht="12.75" customHeight="1" x14ac:dyDescent="0.2">
      <c r="A42" s="308" t="s">
        <v>712</v>
      </c>
      <c r="B42" s="320">
        <v>80</v>
      </c>
      <c r="C42" s="310" t="s">
        <v>236</v>
      </c>
      <c r="D42" s="333">
        <v>10.19</v>
      </c>
      <c r="E42" s="320">
        <f t="shared" si="5"/>
        <v>815</v>
      </c>
      <c r="F42" s="334">
        <v>3.6999999999999998E-2</v>
      </c>
      <c r="G42" s="333">
        <f t="shared" si="6"/>
        <v>2.96</v>
      </c>
      <c r="H42" s="308"/>
      <c r="I42" s="308"/>
    </row>
    <row r="43" spans="1:9" x14ac:dyDescent="0.2">
      <c r="B43" s="46"/>
      <c r="D43" s="48"/>
      <c r="E43" s="46">
        <f t="shared" si="0"/>
        <v>0</v>
      </c>
      <c r="F43" s="48"/>
      <c r="G43" s="46">
        <f t="shared" si="1"/>
        <v>0</v>
      </c>
      <c r="H43" s="48">
        <f t="shared" si="2"/>
        <v>0</v>
      </c>
      <c r="I43" s="46">
        <f t="shared" si="3"/>
        <v>0</v>
      </c>
    </row>
    <row r="44" spans="1:9" customFormat="1" x14ac:dyDescent="0.2">
      <c r="A44" s="308" t="s">
        <v>417</v>
      </c>
      <c r="B44" s="320">
        <v>1</v>
      </c>
      <c r="C44" s="332" t="s">
        <v>288</v>
      </c>
      <c r="D44" s="333">
        <v>1650</v>
      </c>
      <c r="E44" s="320">
        <f t="shared" si="0"/>
        <v>1650</v>
      </c>
      <c r="F44" s="334">
        <v>20</v>
      </c>
      <c r="G44" s="333">
        <f t="shared" si="1"/>
        <v>20</v>
      </c>
      <c r="H44" s="308"/>
      <c r="I44" s="308"/>
    </row>
    <row r="45" spans="1:9" customFormat="1" x14ac:dyDescent="0.2">
      <c r="B45" s="277"/>
      <c r="C45" s="282"/>
      <c r="D45" s="279"/>
      <c r="E45" s="81">
        <f t="shared" si="0"/>
        <v>0</v>
      </c>
      <c r="F45" s="280"/>
      <c r="G45" s="292">
        <f t="shared" si="1"/>
        <v>0</v>
      </c>
      <c r="H45" s="284"/>
      <c r="I45" s="228"/>
    </row>
    <row r="46" spans="1:9" s="298" customFormat="1" x14ac:dyDescent="0.2">
      <c r="A46" s="298" t="s">
        <v>423</v>
      </c>
      <c r="B46" s="327"/>
      <c r="C46" s="300"/>
      <c r="D46" s="304"/>
      <c r="E46" s="299">
        <f>B46*D46</f>
        <v>0</v>
      </c>
      <c r="F46" s="328"/>
      <c r="G46" s="305">
        <f>SUM(G1:G45)</f>
        <v>316.69</v>
      </c>
      <c r="H46" s="305" t="s">
        <v>241</v>
      </c>
      <c r="I46" s="299"/>
    </row>
    <row r="47" spans="1:9" customFormat="1" x14ac:dyDescent="0.2">
      <c r="B47" s="277"/>
      <c r="C47" s="282"/>
      <c r="D47" s="279"/>
      <c r="E47" s="228"/>
      <c r="F47" s="280"/>
      <c r="G47" s="284"/>
      <c r="H47" s="284"/>
      <c r="I47" s="228"/>
    </row>
    <row r="48" spans="1:9" customFormat="1" ht="12.75" customHeight="1" x14ac:dyDescent="0.2">
      <c r="A48" s="308" t="s">
        <v>422</v>
      </c>
      <c r="B48" s="289">
        <v>0.1</v>
      </c>
      <c r="C48" s="310"/>
      <c r="D48" s="311"/>
      <c r="E48" s="309"/>
      <c r="F48" s="312"/>
      <c r="G48" s="319">
        <f>G46*B48</f>
        <v>31.67</v>
      </c>
      <c r="H48" s="308" t="s">
        <v>241</v>
      </c>
      <c r="I48" s="308"/>
    </row>
    <row r="49" spans="1:10" customFormat="1" ht="12.75" customHeight="1" x14ac:dyDescent="0.2">
      <c r="A49" s="308"/>
      <c r="B49" s="289"/>
      <c r="C49" s="310"/>
      <c r="D49" s="311"/>
      <c r="E49" s="309"/>
      <c r="F49" s="312"/>
      <c r="G49" s="326"/>
      <c r="H49" s="308"/>
      <c r="I49" s="308"/>
    </row>
    <row r="50" spans="1:10" customFormat="1" x14ac:dyDescent="0.2">
      <c r="A50" s="298" t="s">
        <v>265</v>
      </c>
      <c r="B50" s="277"/>
      <c r="C50" s="282"/>
      <c r="D50" s="279"/>
      <c r="E50" s="228"/>
      <c r="F50" s="280"/>
      <c r="G50" s="305">
        <f>SUM(G46:G49)</f>
        <v>348.36</v>
      </c>
      <c r="H50" s="305" t="s">
        <v>241</v>
      </c>
      <c r="I50" s="228"/>
    </row>
    <row r="51" spans="1:10" customFormat="1" x14ac:dyDescent="0.2">
      <c r="B51" s="277"/>
      <c r="C51" s="282"/>
      <c r="D51" s="279"/>
      <c r="E51" s="81"/>
      <c r="F51" s="280"/>
      <c r="G51" s="281"/>
      <c r="H51" s="284"/>
      <c r="I51" s="228"/>
    </row>
    <row r="52" spans="1:10" x14ac:dyDescent="0.2">
      <c r="A52" s="40" t="s">
        <v>242</v>
      </c>
      <c r="B52" s="46"/>
      <c r="D52" s="48"/>
      <c r="E52" s="46"/>
      <c r="F52" s="48"/>
      <c r="G52" s="296">
        <f>'Labor Rates'!F66</f>
        <v>95.83</v>
      </c>
      <c r="H52" s="297" t="s">
        <v>254</v>
      </c>
      <c r="I52" s="46"/>
    </row>
    <row r="53" spans="1:10" customFormat="1" ht="12.75" customHeight="1" x14ac:dyDescent="0.2">
      <c r="A53" s="308"/>
      <c r="B53" s="309"/>
      <c r="C53" s="310"/>
      <c r="D53" s="311"/>
      <c r="E53" s="309"/>
      <c r="F53" s="312"/>
      <c r="G53" s="313"/>
      <c r="H53" s="314"/>
      <c r="I53" s="308"/>
      <c r="J53" s="286"/>
    </row>
    <row r="54" spans="1:10" s="229" customFormat="1" ht="12.75" customHeight="1" x14ac:dyDescent="0.2">
      <c r="A54" s="229" t="s">
        <v>1</v>
      </c>
      <c r="B54" s="315"/>
      <c r="C54" s="316"/>
      <c r="D54" s="317"/>
      <c r="E54" s="318">
        <f>SUM(E1:E53)</f>
        <v>139973</v>
      </c>
      <c r="F54" s="318"/>
      <c r="G54" s="318">
        <f>G50*G52</f>
        <v>33383</v>
      </c>
      <c r="H54" s="318"/>
      <c r="I54" s="318">
        <f>SUM(E54:G54)</f>
        <v>173356</v>
      </c>
    </row>
    <row r="55" spans="1:10" x14ac:dyDescent="0.2">
      <c r="B55" s="46"/>
      <c r="D55" s="48"/>
      <c r="E55" s="46"/>
      <c r="F55" s="48"/>
      <c r="G55" s="46"/>
      <c r="H55" s="48"/>
      <c r="I55" s="46"/>
    </row>
    <row r="56" spans="1:10" x14ac:dyDescent="0.2">
      <c r="A56" s="40" t="s">
        <v>424</v>
      </c>
      <c r="B56" s="46"/>
      <c r="D56" s="48"/>
      <c r="E56" s="46"/>
      <c r="F56" s="48"/>
      <c r="G56" s="46"/>
      <c r="H56" s="48"/>
      <c r="I56" s="46"/>
    </row>
    <row r="57" spans="1:10" x14ac:dyDescent="0.2">
      <c r="A57" s="40" t="s">
        <v>291</v>
      </c>
      <c r="B57" s="49">
        <v>0.2</v>
      </c>
      <c r="D57" s="48"/>
      <c r="E57" s="46">
        <f>E54*B57</f>
        <v>27995</v>
      </c>
      <c r="F57" s="48"/>
      <c r="G57" s="46">
        <f>G54*B57</f>
        <v>6677</v>
      </c>
      <c r="H57" s="48"/>
      <c r="I57" s="46">
        <f>SUM(E57:G57)</f>
        <v>34672</v>
      </c>
    </row>
    <row r="58" spans="1:10" x14ac:dyDescent="0.2">
      <c r="B58" s="49"/>
      <c r="D58" s="48"/>
      <c r="E58" s="46"/>
      <c r="F58" s="48"/>
      <c r="G58" s="46"/>
      <c r="H58" s="48"/>
      <c r="I58" s="46"/>
    </row>
    <row r="59" spans="1:10" x14ac:dyDescent="0.2">
      <c r="B59" s="49"/>
      <c r="D59" s="48"/>
      <c r="E59" s="46"/>
      <c r="F59" s="48"/>
      <c r="G59" s="46"/>
      <c r="H59" s="48"/>
      <c r="I59" s="46"/>
    </row>
    <row r="60" spans="1:10" x14ac:dyDescent="0.2">
      <c r="B60" s="49"/>
      <c r="D60" s="48"/>
      <c r="E60" s="46"/>
      <c r="F60" s="48"/>
      <c r="G60" s="46"/>
      <c r="H60" s="48"/>
      <c r="I60" s="46"/>
    </row>
    <row r="61" spans="1:10" x14ac:dyDescent="0.2">
      <c r="B61" s="49"/>
      <c r="D61" s="48"/>
      <c r="E61" s="46"/>
      <c r="F61" s="48"/>
      <c r="G61" s="46"/>
      <c r="H61" s="48"/>
      <c r="I61" s="46"/>
    </row>
    <row r="62" spans="1:10" x14ac:dyDescent="0.2">
      <c r="B62" s="49"/>
      <c r="D62" s="48"/>
      <c r="E62" s="46"/>
      <c r="F62" s="48"/>
      <c r="G62" s="46"/>
      <c r="H62" s="48"/>
      <c r="I62" s="46"/>
    </row>
    <row r="63" spans="1:10" x14ac:dyDescent="0.2">
      <c r="B63" s="49"/>
      <c r="D63" s="48"/>
      <c r="E63" s="46"/>
      <c r="F63" s="48"/>
      <c r="G63" s="46"/>
      <c r="H63" s="48"/>
      <c r="I63" s="46"/>
    </row>
    <row r="64" spans="1:10" x14ac:dyDescent="0.2">
      <c r="B64" s="49"/>
      <c r="D64" s="48"/>
      <c r="E64" s="46"/>
      <c r="F64" s="48"/>
      <c r="G64" s="46"/>
      <c r="H64" s="48"/>
      <c r="I64" s="46"/>
    </row>
    <row r="65" spans="1:10" x14ac:dyDescent="0.2">
      <c r="B65" s="49"/>
      <c r="D65" s="48"/>
      <c r="E65" s="46"/>
      <c r="F65" s="48"/>
      <c r="G65" s="46"/>
      <c r="H65" s="48"/>
      <c r="I65" s="46"/>
    </row>
    <row r="66" spans="1:10" x14ac:dyDescent="0.2">
      <c r="B66" s="46"/>
      <c r="D66" s="48"/>
      <c r="E66" s="46"/>
      <c r="F66" s="48"/>
      <c r="G66" s="46"/>
      <c r="H66" s="48"/>
      <c r="I66" s="46"/>
    </row>
    <row r="67" spans="1:10" ht="13.5" thickBot="1" x14ac:dyDescent="0.25">
      <c r="A67" s="23" t="s">
        <v>7</v>
      </c>
      <c r="B67" s="50">
        <v>600</v>
      </c>
      <c r="C67" s="24" t="s">
        <v>151</v>
      </c>
      <c r="D67" s="51"/>
      <c r="E67" s="47">
        <f>SUM(E54:E66)</f>
        <v>167968</v>
      </c>
      <c r="F67" s="51"/>
      <c r="G67" s="47">
        <f>SUM(G54:G66)</f>
        <v>40060</v>
      </c>
      <c r="H67" s="51"/>
      <c r="I67" s="47">
        <f>SUM(I54:I66)</f>
        <v>208028</v>
      </c>
      <c r="J67" s="80"/>
    </row>
    <row r="68" spans="1:10" ht="13.5" thickTop="1" x14ac:dyDescent="0.2"/>
  </sheetData>
  <phoneticPr fontId="0" type="noConversion"/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3" tint="0.79998168889431442"/>
  </sheetPr>
  <dimension ref="A1:J68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90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89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customFormat="1" x14ac:dyDescent="0.2">
      <c r="A7" s="288" t="s">
        <v>721</v>
      </c>
      <c r="B7" s="309"/>
      <c r="C7" s="310"/>
      <c r="D7" s="311"/>
      <c r="E7" s="309">
        <f t="shared" ref="E7:E20" si="0">B7*D7</f>
        <v>0</v>
      </c>
      <c r="F7" s="312"/>
      <c r="G7" s="319">
        <f t="shared" ref="G7:G20" si="1">B7*F7</f>
        <v>0</v>
      </c>
    </row>
    <row r="8" spans="1:10" customFormat="1" x14ac:dyDescent="0.2">
      <c r="A8" s="308"/>
      <c r="B8" s="309"/>
      <c r="C8" s="310"/>
      <c r="D8" s="311"/>
      <c r="E8" s="309">
        <f t="shared" si="0"/>
        <v>0</v>
      </c>
      <c r="F8" s="312"/>
      <c r="G8" s="319">
        <f t="shared" si="1"/>
        <v>0</v>
      </c>
    </row>
    <row r="9" spans="1:10" customFormat="1" x14ac:dyDescent="0.2">
      <c r="A9" s="308" t="s">
        <v>714</v>
      </c>
      <c r="B9" s="320"/>
      <c r="C9" s="332"/>
      <c r="D9" s="333"/>
      <c r="E9" s="320"/>
      <c r="F9" s="334"/>
      <c r="G9" s="333"/>
      <c r="H9" s="308"/>
      <c r="I9" s="308"/>
    </row>
    <row r="10" spans="1:10" customFormat="1" x14ac:dyDescent="0.2">
      <c r="A10" s="308" t="s">
        <v>715</v>
      </c>
      <c r="B10" s="320">
        <v>4</v>
      </c>
      <c r="C10" s="332" t="s">
        <v>277</v>
      </c>
      <c r="D10" s="333">
        <v>3590</v>
      </c>
      <c r="E10" s="320">
        <f t="shared" si="0"/>
        <v>14360</v>
      </c>
      <c r="F10" s="334">
        <v>16.059999999999999</v>
      </c>
      <c r="G10" s="333">
        <f t="shared" si="1"/>
        <v>64.239999999999995</v>
      </c>
      <c r="H10" s="308"/>
      <c r="I10" s="308"/>
    </row>
    <row r="11" spans="1:10" customFormat="1" x14ac:dyDescent="0.2">
      <c r="A11" s="308"/>
      <c r="B11" s="320"/>
      <c r="C11" s="332"/>
      <c r="D11" s="333"/>
      <c r="E11" s="320">
        <f t="shared" si="0"/>
        <v>0</v>
      </c>
      <c r="F11" s="334"/>
      <c r="G11" s="333">
        <f t="shared" si="1"/>
        <v>0</v>
      </c>
      <c r="H11" s="308"/>
      <c r="I11" s="308"/>
    </row>
    <row r="12" spans="1:10" customFormat="1" x14ac:dyDescent="0.2">
      <c r="A12" s="308" t="s">
        <v>716</v>
      </c>
      <c r="B12" s="320">
        <v>2</v>
      </c>
      <c r="C12" s="332" t="s">
        <v>277</v>
      </c>
      <c r="D12" s="333">
        <v>6640</v>
      </c>
      <c r="E12" s="320">
        <f t="shared" si="0"/>
        <v>13280</v>
      </c>
      <c r="F12" s="334">
        <v>21.5</v>
      </c>
      <c r="G12" s="333">
        <f t="shared" si="1"/>
        <v>43</v>
      </c>
      <c r="H12" s="308"/>
      <c r="I12" s="308"/>
    </row>
    <row r="13" spans="1:10" customFormat="1" x14ac:dyDescent="0.2">
      <c r="A13" s="308"/>
      <c r="B13" s="320"/>
      <c r="C13" s="332"/>
      <c r="D13" s="333"/>
      <c r="E13" s="320">
        <f t="shared" si="0"/>
        <v>0</v>
      </c>
      <c r="F13" s="334"/>
      <c r="G13" s="333">
        <f t="shared" si="1"/>
        <v>0</v>
      </c>
      <c r="H13" s="308"/>
      <c r="I13" s="308"/>
    </row>
    <row r="14" spans="1:10" customFormat="1" x14ac:dyDescent="0.2">
      <c r="A14" s="308" t="s">
        <v>717</v>
      </c>
      <c r="B14" s="320">
        <v>1</v>
      </c>
      <c r="C14" s="332" t="s">
        <v>288</v>
      </c>
      <c r="D14" s="333">
        <v>1669</v>
      </c>
      <c r="E14" s="320">
        <f>B14*D14</f>
        <v>1669</v>
      </c>
      <c r="F14" s="334">
        <v>24</v>
      </c>
      <c r="G14" s="333">
        <f t="shared" si="1"/>
        <v>24</v>
      </c>
      <c r="H14" s="308"/>
      <c r="I14" s="308"/>
    </row>
    <row r="15" spans="1:10" customFormat="1" x14ac:dyDescent="0.2">
      <c r="A15" s="308"/>
      <c r="B15" s="320"/>
      <c r="C15" s="332"/>
      <c r="D15" s="333"/>
      <c r="E15" s="320">
        <f t="shared" si="0"/>
        <v>0</v>
      </c>
      <c r="F15" s="334"/>
      <c r="G15" s="333">
        <f t="shared" si="1"/>
        <v>0</v>
      </c>
      <c r="H15" s="308"/>
      <c r="I15" s="308"/>
    </row>
    <row r="16" spans="1:10" customFormat="1" x14ac:dyDescent="0.2">
      <c r="A16" s="308" t="s">
        <v>718</v>
      </c>
      <c r="B16" s="320">
        <v>4</v>
      </c>
      <c r="C16" s="332" t="s">
        <v>277</v>
      </c>
      <c r="D16" s="333">
        <v>267.5</v>
      </c>
      <c r="E16" s="320">
        <f t="shared" si="0"/>
        <v>1070</v>
      </c>
      <c r="F16" s="334">
        <v>0.6</v>
      </c>
      <c r="G16" s="333">
        <f t="shared" si="1"/>
        <v>2.4</v>
      </c>
      <c r="H16" s="308"/>
      <c r="I16" s="308"/>
    </row>
    <row r="17" spans="1:9" customFormat="1" x14ac:dyDescent="0.2">
      <c r="A17" s="308"/>
      <c r="B17" s="320"/>
      <c r="C17" s="332"/>
      <c r="D17" s="333"/>
      <c r="E17" s="320">
        <f t="shared" si="0"/>
        <v>0</v>
      </c>
      <c r="F17" s="334"/>
      <c r="G17" s="333">
        <f t="shared" si="1"/>
        <v>0</v>
      </c>
      <c r="H17" s="308"/>
      <c r="I17" s="308"/>
    </row>
    <row r="18" spans="1:9" customFormat="1" x14ac:dyDescent="0.2">
      <c r="A18" s="308" t="s">
        <v>719</v>
      </c>
      <c r="B18" s="320">
        <v>2</v>
      </c>
      <c r="C18" s="332" t="s">
        <v>277</v>
      </c>
      <c r="D18" s="333">
        <v>465</v>
      </c>
      <c r="E18" s="320">
        <f t="shared" si="0"/>
        <v>930</v>
      </c>
      <c r="F18" s="334">
        <v>2.85</v>
      </c>
      <c r="G18" s="333">
        <f t="shared" si="1"/>
        <v>5.7</v>
      </c>
      <c r="H18" s="308"/>
      <c r="I18" s="308"/>
    </row>
    <row r="19" spans="1:9" customFormat="1" x14ac:dyDescent="0.2">
      <c r="A19" s="308"/>
      <c r="B19" s="320"/>
      <c r="C19" s="332"/>
      <c r="D19" s="333"/>
      <c r="E19" s="320">
        <f t="shared" si="0"/>
        <v>0</v>
      </c>
      <c r="F19" s="334"/>
      <c r="G19" s="333">
        <f t="shared" si="1"/>
        <v>0</v>
      </c>
      <c r="H19" s="308"/>
      <c r="I19" s="308"/>
    </row>
    <row r="20" spans="1:9" customFormat="1" x14ac:dyDescent="0.2">
      <c r="A20" s="308" t="s">
        <v>720</v>
      </c>
      <c r="B20" s="320">
        <v>2</v>
      </c>
      <c r="C20" s="332" t="s">
        <v>277</v>
      </c>
      <c r="D20" s="333">
        <v>700</v>
      </c>
      <c r="E20" s="320">
        <f t="shared" si="0"/>
        <v>1400</v>
      </c>
      <c r="F20" s="334">
        <v>2.85</v>
      </c>
      <c r="G20" s="333">
        <f t="shared" si="1"/>
        <v>5.7</v>
      </c>
      <c r="H20" s="308"/>
      <c r="I20" s="308"/>
    </row>
    <row r="21" spans="1:9" x14ac:dyDescent="0.2">
      <c r="B21" s="46"/>
      <c r="D21" s="48"/>
      <c r="E21" s="46">
        <f t="shared" ref="E21:E66" si="2">B21*D21</f>
        <v>0</v>
      </c>
      <c r="F21" s="48"/>
      <c r="G21" s="46">
        <f t="shared" ref="G21:G66" si="3">B21*F21</f>
        <v>0</v>
      </c>
      <c r="H21" s="48">
        <f t="shared" ref="H21:H66" si="4">D21+F21</f>
        <v>0</v>
      </c>
      <c r="I21" s="46">
        <f t="shared" ref="I21:I66" si="5">SUM(E21,G21)</f>
        <v>0</v>
      </c>
    </row>
    <row r="22" spans="1:9" customFormat="1" x14ac:dyDescent="0.2">
      <c r="A22" s="288" t="s">
        <v>722</v>
      </c>
      <c r="B22" s="320"/>
      <c r="C22" s="332"/>
      <c r="D22" s="333"/>
      <c r="E22" s="320">
        <f t="shared" si="2"/>
        <v>0</v>
      </c>
      <c r="F22" s="334"/>
      <c r="G22" s="333">
        <f t="shared" si="3"/>
        <v>0</v>
      </c>
      <c r="H22" s="308"/>
      <c r="I22" s="308"/>
    </row>
    <row r="23" spans="1:9" customFormat="1" x14ac:dyDescent="0.2">
      <c r="A23" s="308"/>
      <c r="B23" s="320"/>
      <c r="C23" s="332"/>
      <c r="D23" s="333"/>
      <c r="E23" s="320">
        <f t="shared" si="2"/>
        <v>0</v>
      </c>
      <c r="F23" s="334"/>
      <c r="G23" s="333">
        <f t="shared" si="3"/>
        <v>0</v>
      </c>
      <c r="H23" s="308"/>
      <c r="I23" s="308"/>
    </row>
    <row r="24" spans="1:9" customFormat="1" x14ac:dyDescent="0.2">
      <c r="A24" s="308" t="s">
        <v>973</v>
      </c>
      <c r="B24" s="320">
        <v>1</v>
      </c>
      <c r="C24" s="332" t="s">
        <v>277</v>
      </c>
      <c r="D24" s="333">
        <v>6908</v>
      </c>
      <c r="E24" s="320">
        <f t="shared" si="2"/>
        <v>6908</v>
      </c>
      <c r="F24" s="334">
        <v>1</v>
      </c>
      <c r="G24" s="333">
        <f t="shared" si="3"/>
        <v>1</v>
      </c>
      <c r="H24" s="308"/>
      <c r="I24" s="308"/>
    </row>
    <row r="25" spans="1:9" customFormat="1" x14ac:dyDescent="0.2">
      <c r="A25" s="308"/>
      <c r="B25" s="320"/>
      <c r="C25" s="332"/>
      <c r="D25" s="333"/>
      <c r="E25" s="320">
        <f t="shared" si="2"/>
        <v>0</v>
      </c>
      <c r="F25" s="334"/>
      <c r="G25" s="333">
        <f t="shared" si="3"/>
        <v>0</v>
      </c>
      <c r="H25" s="308"/>
      <c r="I25" s="308"/>
    </row>
    <row r="26" spans="1:9" customFormat="1" x14ac:dyDescent="0.2">
      <c r="A26" s="308" t="s">
        <v>974</v>
      </c>
      <c r="B26" s="320">
        <v>1</v>
      </c>
      <c r="C26" s="332" t="s">
        <v>277</v>
      </c>
      <c r="D26" s="333">
        <v>5975</v>
      </c>
      <c r="E26" s="320">
        <f t="shared" si="2"/>
        <v>5975</v>
      </c>
      <c r="F26" s="334">
        <v>1</v>
      </c>
      <c r="G26" s="333">
        <f t="shared" si="3"/>
        <v>1</v>
      </c>
      <c r="H26" s="308"/>
      <c r="I26" s="308"/>
    </row>
    <row r="27" spans="1:9" customFormat="1" x14ac:dyDescent="0.2">
      <c r="A27" s="308"/>
      <c r="B27" s="320"/>
      <c r="C27" s="332"/>
      <c r="D27" s="333"/>
      <c r="E27" s="320">
        <f t="shared" si="2"/>
        <v>0</v>
      </c>
      <c r="F27" s="334"/>
      <c r="G27" s="333">
        <f t="shared" si="3"/>
        <v>0</v>
      </c>
      <c r="H27" s="308"/>
      <c r="I27" s="308"/>
    </row>
    <row r="28" spans="1:9" customFormat="1" x14ac:dyDescent="0.2">
      <c r="A28" s="308" t="s">
        <v>976</v>
      </c>
      <c r="B28" s="320">
        <v>1</v>
      </c>
      <c r="C28" s="332" t="s">
        <v>277</v>
      </c>
      <c r="D28" s="333">
        <v>13180</v>
      </c>
      <c r="E28" s="320">
        <f t="shared" si="2"/>
        <v>13180</v>
      </c>
      <c r="F28" s="334">
        <v>3</v>
      </c>
      <c r="G28" s="333">
        <f t="shared" si="3"/>
        <v>3</v>
      </c>
      <c r="H28" s="308"/>
      <c r="I28" s="308"/>
    </row>
    <row r="29" spans="1:9" customFormat="1" x14ac:dyDescent="0.2">
      <c r="A29" s="308"/>
      <c r="B29" s="320"/>
      <c r="C29" s="332"/>
      <c r="D29" s="333"/>
      <c r="E29" s="320">
        <f t="shared" si="2"/>
        <v>0</v>
      </c>
      <c r="F29" s="334"/>
      <c r="G29" s="333">
        <f t="shared" si="3"/>
        <v>0</v>
      </c>
      <c r="H29" s="308"/>
      <c r="I29" s="308"/>
    </row>
    <row r="30" spans="1:9" customFormat="1" x14ac:dyDescent="0.2">
      <c r="A30" s="308" t="s">
        <v>977</v>
      </c>
      <c r="B30" s="320">
        <v>1</v>
      </c>
      <c r="C30" s="332" t="s">
        <v>277</v>
      </c>
      <c r="D30" s="333">
        <v>4750</v>
      </c>
      <c r="E30" s="320">
        <f t="shared" si="2"/>
        <v>4750</v>
      </c>
      <c r="F30" s="334">
        <v>1.75</v>
      </c>
      <c r="G30" s="333">
        <f t="shared" si="3"/>
        <v>1.75</v>
      </c>
      <c r="H30" s="308"/>
      <c r="I30" s="308"/>
    </row>
    <row r="31" spans="1:9" customFormat="1" x14ac:dyDescent="0.2">
      <c r="A31" s="308"/>
      <c r="B31" s="320"/>
      <c r="C31" s="332"/>
      <c r="D31" s="333"/>
      <c r="E31" s="320">
        <f t="shared" si="2"/>
        <v>0</v>
      </c>
      <c r="F31" s="334"/>
      <c r="G31" s="333">
        <f t="shared" si="3"/>
        <v>0</v>
      </c>
      <c r="H31" s="308"/>
      <c r="I31" s="308"/>
    </row>
    <row r="32" spans="1:9" customFormat="1" x14ac:dyDescent="0.2">
      <c r="A32" s="308" t="s">
        <v>978</v>
      </c>
      <c r="B32" s="320">
        <v>6</v>
      </c>
      <c r="C32" s="332" t="s">
        <v>277</v>
      </c>
      <c r="D32" s="333">
        <v>10418</v>
      </c>
      <c r="E32" s="320">
        <f t="shared" si="2"/>
        <v>62508</v>
      </c>
      <c r="F32" s="334">
        <v>1.75</v>
      </c>
      <c r="G32" s="333">
        <f t="shared" si="3"/>
        <v>10.5</v>
      </c>
      <c r="H32" s="308"/>
      <c r="I32" s="308"/>
    </row>
    <row r="33" spans="1:9" customFormat="1" x14ac:dyDescent="0.2">
      <c r="A33" s="308"/>
      <c r="B33" s="320"/>
      <c r="C33" s="332"/>
      <c r="D33" s="333"/>
      <c r="E33" s="320">
        <f t="shared" si="2"/>
        <v>0</v>
      </c>
      <c r="F33" s="334"/>
      <c r="G33" s="333">
        <f t="shared" si="3"/>
        <v>0</v>
      </c>
      <c r="H33" s="308"/>
      <c r="I33" s="308"/>
    </row>
    <row r="34" spans="1:9" customFormat="1" x14ac:dyDescent="0.2">
      <c r="A34" s="308" t="s">
        <v>979</v>
      </c>
      <c r="B34" s="320">
        <v>5</v>
      </c>
      <c r="C34" s="332" t="s">
        <v>277</v>
      </c>
      <c r="D34" s="333">
        <v>2690</v>
      </c>
      <c r="E34" s="320">
        <f t="shared" si="2"/>
        <v>13450</v>
      </c>
      <c r="F34" s="334">
        <v>1</v>
      </c>
      <c r="G34" s="333">
        <f t="shared" si="3"/>
        <v>5</v>
      </c>
      <c r="H34" s="308"/>
      <c r="I34" s="308"/>
    </row>
    <row r="35" spans="1:9" customFormat="1" x14ac:dyDescent="0.2">
      <c r="A35" s="308"/>
      <c r="B35" s="320"/>
      <c r="C35" s="332"/>
      <c r="D35" s="333"/>
      <c r="E35" s="320"/>
      <c r="F35" s="334"/>
      <c r="G35" s="333"/>
      <c r="H35" s="308"/>
      <c r="I35" s="308"/>
    </row>
    <row r="36" spans="1:9" customFormat="1" x14ac:dyDescent="0.2">
      <c r="A36" s="308"/>
      <c r="B36" s="320"/>
      <c r="C36" s="332"/>
      <c r="D36" s="333"/>
      <c r="E36" s="320"/>
      <c r="F36" s="334"/>
      <c r="G36" s="333"/>
      <c r="H36" s="308"/>
      <c r="I36" s="308"/>
    </row>
    <row r="37" spans="1:9" customFormat="1" x14ac:dyDescent="0.2">
      <c r="A37" s="308"/>
      <c r="B37" s="320"/>
      <c r="C37" s="332"/>
      <c r="D37" s="333"/>
      <c r="E37" s="320"/>
      <c r="F37" s="334"/>
      <c r="G37" s="333"/>
      <c r="H37" s="308"/>
      <c r="I37" s="308"/>
    </row>
    <row r="38" spans="1:9" customFormat="1" x14ac:dyDescent="0.2">
      <c r="A38" s="288" t="s">
        <v>901</v>
      </c>
      <c r="B38" s="320"/>
      <c r="C38" s="332"/>
      <c r="D38" s="333"/>
      <c r="E38" s="320"/>
      <c r="F38" s="334"/>
      <c r="G38" s="333"/>
      <c r="H38" s="308"/>
      <c r="I38" s="308"/>
    </row>
    <row r="39" spans="1:9" customFormat="1" x14ac:dyDescent="0.2">
      <c r="A39" s="308"/>
      <c r="B39" s="320"/>
      <c r="C39" s="332"/>
      <c r="D39" s="333"/>
      <c r="E39" s="320"/>
      <c r="F39" s="334"/>
      <c r="G39" s="333"/>
      <c r="H39" s="308"/>
      <c r="I39" s="308"/>
    </row>
    <row r="40" spans="1:9" customFormat="1" x14ac:dyDescent="0.2">
      <c r="A40" s="308" t="s">
        <v>750</v>
      </c>
      <c r="B40" s="320">
        <v>6</v>
      </c>
      <c r="C40" s="332" t="s">
        <v>277</v>
      </c>
      <c r="D40" s="333">
        <v>1985</v>
      </c>
      <c r="E40" s="320">
        <f>B40*D40</f>
        <v>11910</v>
      </c>
      <c r="F40" s="334">
        <v>12</v>
      </c>
      <c r="G40" s="333">
        <f>B40*F40</f>
        <v>72</v>
      </c>
      <c r="H40" s="308"/>
      <c r="I40" s="308"/>
    </row>
    <row r="41" spans="1:9" customFormat="1" x14ac:dyDescent="0.2">
      <c r="A41" s="308"/>
      <c r="B41" s="320"/>
      <c r="C41" s="332"/>
      <c r="D41" s="333"/>
      <c r="E41" s="320"/>
      <c r="F41" s="334"/>
      <c r="G41" s="333"/>
      <c r="H41" s="308"/>
      <c r="I41" s="308"/>
    </row>
    <row r="42" spans="1:9" customFormat="1" x14ac:dyDescent="0.2">
      <c r="A42" s="288" t="s">
        <v>725</v>
      </c>
      <c r="B42" s="320"/>
      <c r="C42" s="332"/>
      <c r="D42" s="333"/>
      <c r="E42" s="320">
        <f>B42*D42</f>
        <v>0</v>
      </c>
      <c r="F42" s="334"/>
      <c r="G42" s="333">
        <f>B42*F42</f>
        <v>0</v>
      </c>
      <c r="H42" s="308"/>
      <c r="I42" s="308"/>
    </row>
    <row r="43" spans="1:9" customFormat="1" x14ac:dyDescent="0.2">
      <c r="A43" s="308"/>
      <c r="B43" s="320"/>
      <c r="C43" s="332"/>
      <c r="D43" s="333"/>
      <c r="E43" s="320">
        <f>B43*D43</f>
        <v>0</v>
      </c>
      <c r="F43" s="334"/>
      <c r="G43" s="333">
        <f>B43*F43</f>
        <v>0</v>
      </c>
      <c r="H43" s="308"/>
      <c r="I43" s="308"/>
    </row>
    <row r="44" spans="1:9" customFormat="1" x14ac:dyDescent="0.2">
      <c r="A44" s="308" t="s">
        <v>723</v>
      </c>
      <c r="B44" s="320">
        <v>20</v>
      </c>
      <c r="C44" s="332" t="s">
        <v>277</v>
      </c>
      <c r="D44" s="333">
        <v>255</v>
      </c>
      <c r="E44" s="320">
        <f>B44*D44</f>
        <v>5100</v>
      </c>
      <c r="F44" s="334">
        <v>1.22</v>
      </c>
      <c r="G44" s="333">
        <f>B44*F44</f>
        <v>24.4</v>
      </c>
      <c r="H44" s="308"/>
      <c r="I44" s="308"/>
    </row>
    <row r="45" spans="1:9" customFormat="1" x14ac:dyDescent="0.2">
      <c r="A45" s="308"/>
      <c r="B45" s="320"/>
      <c r="C45" s="332"/>
      <c r="D45" s="333"/>
      <c r="E45" s="320"/>
      <c r="F45" s="334"/>
      <c r="G45" s="333"/>
      <c r="H45" s="308"/>
      <c r="I45" s="308"/>
    </row>
    <row r="46" spans="1:9" customFormat="1" x14ac:dyDescent="0.2">
      <c r="A46" s="308" t="s">
        <v>724</v>
      </c>
      <c r="B46" s="320">
        <v>20</v>
      </c>
      <c r="C46" s="332" t="s">
        <v>277</v>
      </c>
      <c r="D46" s="333">
        <v>1900</v>
      </c>
      <c r="E46" s="320">
        <f>B46*D46</f>
        <v>38000</v>
      </c>
      <c r="F46" s="334">
        <v>1.1499999999999999</v>
      </c>
      <c r="G46" s="333">
        <f>B46*F46</f>
        <v>23</v>
      </c>
      <c r="H46" s="308"/>
      <c r="I46" s="308"/>
    </row>
    <row r="47" spans="1:9" x14ac:dyDescent="0.2">
      <c r="B47" s="46"/>
      <c r="D47" s="48"/>
      <c r="E47" s="46">
        <f t="shared" ref="E47:E48" si="6">B47*D47</f>
        <v>0</v>
      </c>
      <c r="F47" s="48"/>
      <c r="G47" s="285">
        <f t="shared" ref="G47" si="7">B47*F47</f>
        <v>0</v>
      </c>
      <c r="H47" s="48">
        <f t="shared" ref="H47" si="8">D47+F47</f>
        <v>0</v>
      </c>
      <c r="I47" s="46">
        <f t="shared" ref="I47" si="9">SUM(E47,G47)</f>
        <v>0</v>
      </c>
    </row>
    <row r="48" spans="1:9" s="298" customFormat="1" x14ac:dyDescent="0.2">
      <c r="A48" s="298" t="s">
        <v>265</v>
      </c>
      <c r="B48" s="299"/>
      <c r="C48" s="300"/>
      <c r="D48" s="301"/>
      <c r="E48" s="302">
        <f t="shared" si="6"/>
        <v>0</v>
      </c>
      <c r="F48" s="303"/>
      <c r="G48" s="304">
        <f>SUM(G1:G47)</f>
        <v>286.69</v>
      </c>
      <c r="H48" s="305" t="s">
        <v>241</v>
      </c>
      <c r="I48" s="299"/>
    </row>
    <row r="49" spans="1:9" x14ac:dyDescent="0.2">
      <c r="B49" s="46"/>
      <c r="D49" s="48"/>
      <c r="E49" s="46"/>
      <c r="F49" s="48"/>
      <c r="G49" s="46"/>
      <c r="H49" s="48"/>
      <c r="I49" s="46"/>
    </row>
    <row r="50" spans="1:9" x14ac:dyDescent="0.2">
      <c r="A50" s="40" t="s">
        <v>242</v>
      </c>
      <c r="B50" s="46"/>
      <c r="D50" s="48"/>
      <c r="E50" s="46"/>
      <c r="F50" s="48"/>
      <c r="G50" s="296">
        <f>'Labor Rates'!F22</f>
        <v>89.17</v>
      </c>
      <c r="H50" s="297" t="s">
        <v>254</v>
      </c>
      <c r="I50" s="46"/>
    </row>
    <row r="51" spans="1:9" customFormat="1" x14ac:dyDescent="0.2">
      <c r="A51" s="308"/>
      <c r="B51" s="320"/>
      <c r="C51" s="332"/>
      <c r="D51" s="333"/>
      <c r="E51" s="320"/>
      <c r="F51" s="334"/>
      <c r="G51" s="333"/>
      <c r="H51" s="308"/>
      <c r="I51" s="308"/>
    </row>
    <row r="52" spans="1:9" customFormat="1" x14ac:dyDescent="0.2">
      <c r="A52" s="308"/>
      <c r="B52" s="320"/>
      <c r="C52" s="332"/>
      <c r="D52" s="333"/>
      <c r="E52" s="320"/>
      <c r="F52" s="334"/>
      <c r="G52" s="333"/>
      <c r="H52" s="308"/>
      <c r="I52" s="308"/>
    </row>
    <row r="53" spans="1:9" customFormat="1" x14ac:dyDescent="0.2">
      <c r="A53" s="308"/>
      <c r="B53" s="320"/>
      <c r="C53" s="332"/>
      <c r="D53" s="333"/>
      <c r="E53" s="320"/>
      <c r="F53" s="334"/>
      <c r="G53" s="333"/>
      <c r="H53" s="308"/>
      <c r="I53" s="308"/>
    </row>
    <row r="54" spans="1:9" customFormat="1" x14ac:dyDescent="0.2">
      <c r="A54" s="308"/>
      <c r="B54" s="320"/>
      <c r="C54" s="332"/>
      <c r="D54" s="333"/>
      <c r="E54" s="320"/>
      <c r="F54" s="334"/>
      <c r="G54" s="333"/>
      <c r="H54" s="308"/>
      <c r="I54" s="308"/>
    </row>
    <row r="55" spans="1:9" customFormat="1" x14ac:dyDescent="0.2">
      <c r="A55" s="308"/>
      <c r="B55" s="320"/>
      <c r="C55" s="332"/>
      <c r="D55" s="333"/>
      <c r="E55" s="320"/>
      <c r="F55" s="334"/>
      <c r="G55" s="333"/>
      <c r="H55" s="308"/>
      <c r="I55" s="308"/>
    </row>
    <row r="56" spans="1:9" customFormat="1" x14ac:dyDescent="0.2">
      <c r="A56" s="308"/>
      <c r="B56" s="320"/>
      <c r="C56" s="332"/>
      <c r="D56" s="333"/>
      <c r="E56" s="320"/>
      <c r="F56" s="334"/>
      <c r="G56" s="333"/>
      <c r="H56" s="308"/>
      <c r="I56" s="308"/>
    </row>
    <row r="57" spans="1:9" customFormat="1" x14ac:dyDescent="0.2">
      <c r="A57" s="308"/>
      <c r="B57" s="320"/>
      <c r="C57" s="332"/>
      <c r="D57" s="333"/>
      <c r="E57" s="320"/>
      <c r="F57" s="334"/>
      <c r="G57" s="333"/>
      <c r="H57" s="308"/>
      <c r="I57" s="308"/>
    </row>
    <row r="58" spans="1:9" customFormat="1" x14ac:dyDescent="0.2">
      <c r="A58" s="308"/>
      <c r="B58" s="320"/>
      <c r="C58" s="332"/>
      <c r="D58" s="333"/>
      <c r="E58" s="320"/>
      <c r="F58" s="334"/>
      <c r="G58" s="333"/>
      <c r="H58" s="308"/>
      <c r="I58" s="308"/>
    </row>
    <row r="59" spans="1:9" customFormat="1" x14ac:dyDescent="0.2">
      <c r="A59" s="308"/>
      <c r="B59" s="320"/>
      <c r="C59" s="332"/>
      <c r="D59" s="333"/>
      <c r="E59" s="320"/>
      <c r="F59" s="334"/>
      <c r="G59" s="333"/>
      <c r="H59" s="308"/>
      <c r="I59" s="308"/>
    </row>
    <row r="60" spans="1:9" customFormat="1" x14ac:dyDescent="0.2">
      <c r="A60" s="308"/>
      <c r="B60" s="320"/>
      <c r="C60" s="332"/>
      <c r="D60" s="333"/>
      <c r="E60" s="320"/>
      <c r="F60" s="334"/>
      <c r="G60" s="333"/>
      <c r="H60" s="308"/>
      <c r="I60" s="308"/>
    </row>
    <row r="61" spans="1:9" customFormat="1" x14ac:dyDescent="0.2">
      <c r="A61" s="308"/>
      <c r="B61" s="320"/>
      <c r="C61" s="332"/>
      <c r="D61" s="333"/>
      <c r="E61" s="320"/>
      <c r="F61" s="334"/>
      <c r="G61" s="333"/>
      <c r="H61" s="308"/>
      <c r="I61" s="308"/>
    </row>
    <row r="62" spans="1:9" customFormat="1" x14ac:dyDescent="0.2">
      <c r="A62" s="308"/>
      <c r="B62" s="320"/>
      <c r="C62" s="332"/>
      <c r="D62" s="333"/>
      <c r="E62" s="320"/>
      <c r="F62" s="334"/>
      <c r="G62" s="333"/>
      <c r="H62" s="308"/>
      <c r="I62" s="308"/>
    </row>
    <row r="63" spans="1:9" customFormat="1" x14ac:dyDescent="0.2">
      <c r="A63" s="308"/>
      <c r="B63" s="320"/>
      <c r="C63" s="332"/>
      <c r="D63" s="333"/>
      <c r="E63" s="320"/>
      <c r="F63" s="334"/>
      <c r="G63" s="333"/>
      <c r="H63" s="308"/>
      <c r="I63" s="308"/>
    </row>
    <row r="64" spans="1:9" customFormat="1" x14ac:dyDescent="0.2">
      <c r="A64" s="308"/>
      <c r="B64" s="320"/>
      <c r="C64" s="332"/>
      <c r="D64" s="333"/>
      <c r="E64" s="320"/>
      <c r="F64" s="334"/>
      <c r="G64" s="333"/>
      <c r="H64" s="308"/>
      <c r="I64" s="308"/>
    </row>
    <row r="65" spans="1:10" customFormat="1" x14ac:dyDescent="0.2">
      <c r="A65" s="308"/>
      <c r="B65" s="320"/>
      <c r="C65" s="332"/>
      <c r="D65" s="333"/>
      <c r="E65" s="320"/>
      <c r="F65" s="334"/>
      <c r="G65" s="333"/>
      <c r="H65" s="308"/>
      <c r="I65" s="308"/>
    </row>
    <row r="66" spans="1:10" x14ac:dyDescent="0.2">
      <c r="B66" s="46"/>
      <c r="D66" s="48"/>
      <c r="E66" s="46">
        <f t="shared" si="2"/>
        <v>0</v>
      </c>
      <c r="F66" s="48"/>
      <c r="G66" s="46">
        <f t="shared" si="3"/>
        <v>0</v>
      </c>
      <c r="H66" s="48">
        <f t="shared" si="4"/>
        <v>0</v>
      </c>
      <c r="I66" s="46">
        <f t="shared" si="5"/>
        <v>0</v>
      </c>
    </row>
    <row r="67" spans="1:10" ht="13.5" thickBot="1" x14ac:dyDescent="0.25">
      <c r="A67" s="23" t="s">
        <v>7</v>
      </c>
      <c r="B67" s="50">
        <v>65</v>
      </c>
      <c r="C67" s="24" t="s">
        <v>153</v>
      </c>
      <c r="D67" s="51"/>
      <c r="E67" s="47">
        <f>SUM(E1:E66)</f>
        <v>194490</v>
      </c>
      <c r="F67" s="51"/>
      <c r="G67" s="47">
        <f>G48*G50</f>
        <v>25564</v>
      </c>
      <c r="H67" s="51"/>
      <c r="I67" s="47">
        <f>E67+G67</f>
        <v>220054</v>
      </c>
      <c r="J67" s="80"/>
    </row>
    <row r="68" spans="1:10" ht="13.5" thickTop="1" x14ac:dyDescent="0.2"/>
  </sheetData>
  <phoneticPr fontId="0" type="noConversion"/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3" tint="0.79998168889431442"/>
  </sheetPr>
  <dimension ref="A1:J37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90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24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 t="shared" ref="E6:E11" si="0"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x14ac:dyDescent="0.2">
      <c r="A7" s="1" t="s">
        <v>729</v>
      </c>
      <c r="B7" s="46"/>
      <c r="D7" s="48"/>
      <c r="E7" s="46">
        <f t="shared" si="0"/>
        <v>0</v>
      </c>
      <c r="F7" s="48"/>
      <c r="G7" s="46">
        <f>B7*F7</f>
        <v>0</v>
      </c>
      <c r="H7" s="48">
        <f>D7+F7</f>
        <v>0</v>
      </c>
      <c r="I7" s="46">
        <f>SUM(E7,G7)</f>
        <v>0</v>
      </c>
    </row>
    <row r="8" spans="1:10" x14ac:dyDescent="0.2">
      <c r="B8" s="46"/>
      <c r="D8" s="48"/>
      <c r="E8" s="46">
        <f t="shared" si="0"/>
        <v>0</v>
      </c>
      <c r="F8" s="48"/>
      <c r="G8" s="46">
        <f>B8*F8</f>
        <v>0</v>
      </c>
      <c r="H8" s="48">
        <f>D8+F8</f>
        <v>0</v>
      </c>
      <c r="I8" s="46">
        <f>SUM(E8,G8)</f>
        <v>0</v>
      </c>
    </row>
    <row r="9" spans="1:10" customFormat="1" x14ac:dyDescent="0.2">
      <c r="A9" s="308" t="s">
        <v>730</v>
      </c>
      <c r="B9" s="320">
        <v>200</v>
      </c>
      <c r="C9" s="332" t="s">
        <v>52</v>
      </c>
      <c r="D9" s="333">
        <v>23.85</v>
      </c>
      <c r="E9" s="320">
        <f t="shared" si="0"/>
        <v>4770</v>
      </c>
      <c r="F9" s="334">
        <v>3.5000000000000003E-2</v>
      </c>
      <c r="G9" s="333">
        <f>B9*F9</f>
        <v>7</v>
      </c>
      <c r="H9" s="308"/>
      <c r="I9" s="308"/>
    </row>
    <row r="10" spans="1:10" x14ac:dyDescent="0.2">
      <c r="B10" s="46"/>
      <c r="D10" s="48"/>
      <c r="E10" s="46">
        <f t="shared" si="0"/>
        <v>0</v>
      </c>
      <c r="F10" s="48"/>
      <c r="G10" s="285">
        <f>B10*F10</f>
        <v>0</v>
      </c>
      <c r="H10" s="48">
        <f t="shared" ref="H10" si="1">D10+F10</f>
        <v>0</v>
      </c>
      <c r="I10" s="46">
        <f t="shared" ref="I10" si="2">SUM(E10,G10)</f>
        <v>0</v>
      </c>
    </row>
    <row r="11" spans="1:10" s="298" customFormat="1" x14ac:dyDescent="0.2">
      <c r="A11" s="298" t="s">
        <v>265</v>
      </c>
      <c r="B11" s="299"/>
      <c r="C11" s="300"/>
      <c r="D11" s="301"/>
      <c r="E11" s="302">
        <f t="shared" si="0"/>
        <v>0</v>
      </c>
      <c r="F11" s="303"/>
      <c r="G11" s="304">
        <f>SUM(G1:G10)</f>
        <v>7</v>
      </c>
      <c r="H11" s="305" t="s">
        <v>241</v>
      </c>
      <c r="I11" s="299"/>
    </row>
    <row r="12" spans="1:10" x14ac:dyDescent="0.2">
      <c r="B12" s="46"/>
      <c r="D12" s="48"/>
      <c r="E12" s="46"/>
      <c r="F12" s="48"/>
      <c r="G12" s="46"/>
      <c r="H12" s="48"/>
      <c r="I12" s="46"/>
    </row>
    <row r="13" spans="1:10" x14ac:dyDescent="0.2">
      <c r="A13" s="40" t="s">
        <v>242</v>
      </c>
      <c r="B13" s="46"/>
      <c r="D13" s="48"/>
      <c r="E13" s="46"/>
      <c r="F13" s="48"/>
      <c r="G13" s="296">
        <f>'Labor Rates'!F22</f>
        <v>89.17</v>
      </c>
      <c r="H13" s="297" t="s">
        <v>254</v>
      </c>
      <c r="I13" s="46"/>
    </row>
    <row r="14" spans="1:10" x14ac:dyDescent="0.2">
      <c r="B14" s="46"/>
      <c r="D14" s="48"/>
      <c r="E14" s="46">
        <f>B14*D14</f>
        <v>0</v>
      </c>
      <c r="F14" s="48"/>
      <c r="G14" s="46">
        <f>B14*F14</f>
        <v>0</v>
      </c>
      <c r="H14" s="48">
        <f>D14+F14</f>
        <v>0</v>
      </c>
      <c r="I14" s="46">
        <f>SUM(E14,G14)</f>
        <v>0</v>
      </c>
    </row>
    <row r="15" spans="1:10" x14ac:dyDescent="0.2">
      <c r="B15" s="46"/>
      <c r="D15" s="48"/>
      <c r="E15" s="46">
        <f>B15*D15</f>
        <v>0</v>
      </c>
      <c r="F15" s="48"/>
      <c r="G15" s="46">
        <f>B15*F15</f>
        <v>0</v>
      </c>
      <c r="H15" s="48">
        <f>D15+F15</f>
        <v>0</v>
      </c>
      <c r="I15" s="46">
        <f>SUM(E15,G15)</f>
        <v>0</v>
      </c>
    </row>
    <row r="16" spans="1:10" x14ac:dyDescent="0.2">
      <c r="B16" s="46"/>
      <c r="D16" s="48"/>
      <c r="E16" s="46"/>
      <c r="F16" s="48"/>
      <c r="G16" s="46"/>
      <c r="H16" s="48"/>
      <c r="I16" s="46"/>
    </row>
    <row r="17" spans="2:9" x14ac:dyDescent="0.2">
      <c r="B17" s="46"/>
      <c r="D17" s="48"/>
      <c r="E17" s="46"/>
      <c r="F17" s="48"/>
      <c r="G17" s="46"/>
      <c r="H17" s="48"/>
      <c r="I17" s="46"/>
    </row>
    <row r="18" spans="2:9" x14ac:dyDescent="0.2">
      <c r="B18" s="46"/>
      <c r="D18" s="48"/>
      <c r="E18" s="46"/>
      <c r="F18" s="48"/>
      <c r="G18" s="46"/>
      <c r="H18" s="48"/>
      <c r="I18" s="46"/>
    </row>
    <row r="19" spans="2:9" x14ac:dyDescent="0.2">
      <c r="B19" s="46"/>
      <c r="D19" s="48"/>
      <c r="E19" s="46"/>
      <c r="F19" s="48"/>
      <c r="G19" s="46"/>
      <c r="H19" s="48"/>
      <c r="I19" s="46"/>
    </row>
    <row r="20" spans="2:9" x14ac:dyDescent="0.2">
      <c r="B20" s="46"/>
      <c r="D20" s="48"/>
      <c r="E20" s="46"/>
      <c r="F20" s="48"/>
      <c r="G20" s="46"/>
      <c r="H20" s="48"/>
      <c r="I20" s="46"/>
    </row>
    <row r="21" spans="2:9" x14ac:dyDescent="0.2">
      <c r="B21" s="46"/>
      <c r="D21" s="48"/>
      <c r="E21" s="46"/>
      <c r="F21" s="48"/>
      <c r="G21" s="46"/>
      <c r="H21" s="48"/>
      <c r="I21" s="46"/>
    </row>
    <row r="22" spans="2:9" x14ac:dyDescent="0.2">
      <c r="B22" s="46"/>
      <c r="D22" s="48"/>
      <c r="E22" s="46"/>
      <c r="F22" s="48"/>
      <c r="G22" s="46"/>
      <c r="H22" s="48"/>
      <c r="I22" s="46"/>
    </row>
    <row r="23" spans="2:9" x14ac:dyDescent="0.2">
      <c r="B23" s="46"/>
      <c r="D23" s="48"/>
      <c r="E23" s="46"/>
      <c r="F23" s="48"/>
      <c r="G23" s="46"/>
      <c r="H23" s="48"/>
      <c r="I23" s="46"/>
    </row>
    <row r="24" spans="2:9" x14ac:dyDescent="0.2">
      <c r="B24" s="46"/>
      <c r="D24" s="48"/>
      <c r="E24" s="46"/>
      <c r="F24" s="48"/>
      <c r="G24" s="46"/>
      <c r="H24" s="48"/>
      <c r="I24" s="46"/>
    </row>
    <row r="25" spans="2:9" x14ac:dyDescent="0.2">
      <c r="B25" s="46"/>
      <c r="D25" s="48"/>
      <c r="E25" s="46"/>
      <c r="F25" s="48"/>
      <c r="G25" s="46"/>
      <c r="H25" s="48"/>
      <c r="I25" s="46"/>
    </row>
    <row r="26" spans="2:9" x14ac:dyDescent="0.2">
      <c r="B26" s="46"/>
      <c r="D26" s="48"/>
      <c r="E26" s="46"/>
      <c r="F26" s="48"/>
      <c r="G26" s="46"/>
      <c r="H26" s="48"/>
      <c r="I26" s="46"/>
    </row>
    <row r="27" spans="2:9" x14ac:dyDescent="0.2">
      <c r="B27" s="46"/>
      <c r="D27" s="48"/>
      <c r="E27" s="46"/>
      <c r="F27" s="48"/>
      <c r="G27" s="46"/>
      <c r="H27" s="48"/>
      <c r="I27" s="46"/>
    </row>
    <row r="28" spans="2:9" x14ac:dyDescent="0.2">
      <c r="B28" s="46"/>
      <c r="D28" s="48"/>
      <c r="E28" s="46"/>
      <c r="F28" s="48"/>
      <c r="G28" s="46"/>
      <c r="H28" s="48"/>
      <c r="I28" s="46"/>
    </row>
    <row r="29" spans="2:9" x14ac:dyDescent="0.2">
      <c r="B29" s="46"/>
      <c r="D29" s="48"/>
      <c r="E29" s="46"/>
      <c r="F29" s="48"/>
      <c r="G29" s="46"/>
      <c r="H29" s="48"/>
      <c r="I29" s="46"/>
    </row>
    <row r="30" spans="2:9" x14ac:dyDescent="0.2">
      <c r="B30" s="46"/>
      <c r="D30" s="48"/>
      <c r="E30" s="46"/>
      <c r="F30" s="48"/>
      <c r="G30" s="46"/>
      <c r="H30" s="48"/>
      <c r="I30" s="46"/>
    </row>
    <row r="31" spans="2:9" x14ac:dyDescent="0.2">
      <c r="B31" s="46"/>
      <c r="D31" s="48"/>
      <c r="E31" s="46"/>
      <c r="F31" s="48"/>
      <c r="G31" s="46"/>
      <c r="H31" s="48"/>
      <c r="I31" s="46"/>
    </row>
    <row r="32" spans="2:9" x14ac:dyDescent="0.2">
      <c r="B32" s="46"/>
      <c r="D32" s="48"/>
      <c r="E32" s="46">
        <f>B32*D32</f>
        <v>0</v>
      </c>
      <c r="F32" s="48"/>
      <c r="G32" s="46">
        <f>B32*F32</f>
        <v>0</v>
      </c>
      <c r="H32" s="48">
        <f>D32+F32</f>
        <v>0</v>
      </c>
      <c r="I32" s="46">
        <f>SUM(E32,G32)</f>
        <v>0</v>
      </c>
    </row>
    <row r="33" spans="1:10" x14ac:dyDescent="0.2">
      <c r="B33" s="46"/>
      <c r="D33" s="48"/>
      <c r="E33" s="46">
        <f>B33*D33</f>
        <v>0</v>
      </c>
      <c r="F33" s="48"/>
      <c r="G33" s="46">
        <f>B33*F33</f>
        <v>0</v>
      </c>
      <c r="H33" s="48">
        <f>D33+F33</f>
        <v>0</v>
      </c>
      <c r="I33" s="46">
        <f>SUM(E33,G33)</f>
        <v>0</v>
      </c>
    </row>
    <row r="34" spans="1:10" x14ac:dyDescent="0.2">
      <c r="B34" s="46"/>
      <c r="D34" s="48"/>
      <c r="E34" s="46">
        <f>B34*D34</f>
        <v>0</v>
      </c>
      <c r="F34" s="48"/>
      <c r="G34" s="46">
        <f>B34*F34</f>
        <v>0</v>
      </c>
      <c r="H34" s="48">
        <f>D34+F34</f>
        <v>0</v>
      </c>
      <c r="I34" s="46">
        <f>SUM(E34,G34)</f>
        <v>0</v>
      </c>
    </row>
    <row r="35" spans="1:10" x14ac:dyDescent="0.2">
      <c r="B35" s="46"/>
      <c r="D35" s="48"/>
      <c r="E35" s="46">
        <f>B35*D35</f>
        <v>0</v>
      </c>
      <c r="F35" s="48"/>
      <c r="G35" s="46">
        <f>B35*F35</f>
        <v>0</v>
      </c>
      <c r="H35" s="48">
        <f>D35+F35</f>
        <v>0</v>
      </c>
      <c r="I35" s="46">
        <f>SUM(E35,G35)</f>
        <v>0</v>
      </c>
    </row>
    <row r="36" spans="1:10" ht="13.5" thickBot="1" x14ac:dyDescent="0.25">
      <c r="A36" s="23" t="s">
        <v>7</v>
      </c>
      <c r="B36" s="50">
        <v>112</v>
      </c>
      <c r="C36" s="24" t="s">
        <v>154</v>
      </c>
      <c r="D36" s="51"/>
      <c r="E36" s="47">
        <f>SUM(E1:E35)</f>
        <v>4770</v>
      </c>
      <c r="F36" s="51"/>
      <c r="G36" s="47">
        <f>G11*G13</f>
        <v>624</v>
      </c>
      <c r="H36" s="51"/>
      <c r="I36" s="47">
        <f>G36+E36</f>
        <v>5394</v>
      </c>
      <c r="J36" s="80"/>
    </row>
    <row r="37" spans="1:10" ht="13.5" thickTop="1" x14ac:dyDescent="0.2"/>
  </sheetData>
  <phoneticPr fontId="0" type="noConversion"/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J37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92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93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x14ac:dyDescent="0.2">
      <c r="B7" s="46"/>
      <c r="D7" s="48"/>
      <c r="E7" s="46">
        <f t="shared" ref="E7:E35" si="0">B7*D7</f>
        <v>0</v>
      </c>
      <c r="F7" s="48"/>
      <c r="G7" s="46">
        <f t="shared" ref="G7:G35" si="1">B7*F7</f>
        <v>0</v>
      </c>
      <c r="H7" s="48">
        <f t="shared" ref="H7:H35" si="2">D7+F7</f>
        <v>0</v>
      </c>
      <c r="I7" s="46">
        <f t="shared" ref="I7:I35" si="3">SUM(E7,G7)</f>
        <v>0</v>
      </c>
    </row>
    <row r="8" spans="1:10" x14ac:dyDescent="0.2">
      <c r="B8" s="46"/>
      <c r="D8" s="48"/>
      <c r="E8" s="46">
        <f t="shared" si="0"/>
        <v>0</v>
      </c>
      <c r="F8" s="48"/>
      <c r="G8" s="46">
        <f t="shared" si="1"/>
        <v>0</v>
      </c>
      <c r="H8" s="48">
        <f t="shared" si="2"/>
        <v>0</v>
      </c>
      <c r="I8" s="46">
        <f t="shared" si="3"/>
        <v>0</v>
      </c>
    </row>
    <row r="9" spans="1:10" x14ac:dyDescent="0.2">
      <c r="B9" s="46"/>
      <c r="D9" s="48"/>
      <c r="E9" s="46">
        <f t="shared" si="0"/>
        <v>0</v>
      </c>
      <c r="F9" s="48"/>
      <c r="G9" s="46">
        <f t="shared" si="1"/>
        <v>0</v>
      </c>
      <c r="H9" s="48">
        <f t="shared" si="2"/>
        <v>0</v>
      </c>
      <c r="I9" s="46">
        <f t="shared" si="3"/>
        <v>0</v>
      </c>
    </row>
    <row r="10" spans="1:10" x14ac:dyDescent="0.2">
      <c r="B10" s="46"/>
      <c r="D10" s="48"/>
      <c r="E10" s="46">
        <f t="shared" si="0"/>
        <v>0</v>
      </c>
      <c r="F10" s="48"/>
      <c r="G10" s="46">
        <f t="shared" si="1"/>
        <v>0</v>
      </c>
      <c r="H10" s="48">
        <f t="shared" si="2"/>
        <v>0</v>
      </c>
      <c r="I10" s="46">
        <f t="shared" si="3"/>
        <v>0</v>
      </c>
    </row>
    <row r="11" spans="1:10" x14ac:dyDescent="0.2">
      <c r="B11" s="46"/>
      <c r="D11" s="48"/>
      <c r="E11" s="46">
        <f t="shared" si="0"/>
        <v>0</v>
      </c>
      <c r="F11" s="48"/>
      <c r="G11" s="46">
        <f t="shared" si="1"/>
        <v>0</v>
      </c>
      <c r="H11" s="48">
        <f t="shared" si="2"/>
        <v>0</v>
      </c>
      <c r="I11" s="46">
        <f t="shared" si="3"/>
        <v>0</v>
      </c>
    </row>
    <row r="12" spans="1:10" x14ac:dyDescent="0.2">
      <c r="B12" s="46"/>
      <c r="D12" s="48"/>
      <c r="E12" s="46">
        <f t="shared" si="0"/>
        <v>0</v>
      </c>
      <c r="F12" s="48"/>
      <c r="G12" s="46">
        <f t="shared" si="1"/>
        <v>0</v>
      </c>
      <c r="H12" s="48">
        <f t="shared" si="2"/>
        <v>0</v>
      </c>
      <c r="I12" s="46">
        <f t="shared" si="3"/>
        <v>0</v>
      </c>
    </row>
    <row r="13" spans="1:10" x14ac:dyDescent="0.2">
      <c r="B13" s="46"/>
      <c r="D13" s="48"/>
      <c r="E13" s="46">
        <f t="shared" si="0"/>
        <v>0</v>
      </c>
      <c r="F13" s="48"/>
      <c r="G13" s="46">
        <f t="shared" si="1"/>
        <v>0</v>
      </c>
      <c r="H13" s="48">
        <f t="shared" si="2"/>
        <v>0</v>
      </c>
      <c r="I13" s="46">
        <f t="shared" si="3"/>
        <v>0</v>
      </c>
    </row>
    <row r="14" spans="1:10" x14ac:dyDescent="0.2">
      <c r="B14" s="46"/>
      <c r="D14" s="48"/>
      <c r="E14" s="46">
        <f t="shared" si="0"/>
        <v>0</v>
      </c>
      <c r="F14" s="48"/>
      <c r="G14" s="46">
        <f t="shared" si="1"/>
        <v>0</v>
      </c>
      <c r="H14" s="48">
        <f t="shared" si="2"/>
        <v>0</v>
      </c>
      <c r="I14" s="46">
        <f t="shared" si="3"/>
        <v>0</v>
      </c>
    </row>
    <row r="15" spans="1:10" x14ac:dyDescent="0.2">
      <c r="B15" s="46"/>
      <c r="D15" s="48"/>
      <c r="E15" s="46">
        <f t="shared" si="0"/>
        <v>0</v>
      </c>
      <c r="F15" s="48"/>
      <c r="G15" s="46">
        <f t="shared" si="1"/>
        <v>0</v>
      </c>
      <c r="H15" s="48">
        <f t="shared" si="2"/>
        <v>0</v>
      </c>
      <c r="I15" s="46">
        <f t="shared" si="3"/>
        <v>0</v>
      </c>
    </row>
    <row r="16" spans="1:10" x14ac:dyDescent="0.2">
      <c r="B16" s="46"/>
      <c r="D16" s="48"/>
      <c r="E16" s="46">
        <f t="shared" si="0"/>
        <v>0</v>
      </c>
      <c r="F16" s="48"/>
      <c r="G16" s="46">
        <f t="shared" si="1"/>
        <v>0</v>
      </c>
      <c r="H16" s="48">
        <f t="shared" si="2"/>
        <v>0</v>
      </c>
      <c r="I16" s="46">
        <f t="shared" si="3"/>
        <v>0</v>
      </c>
    </row>
    <row r="17" spans="1:10" x14ac:dyDescent="0.2">
      <c r="B17" s="46"/>
      <c r="D17" s="48"/>
      <c r="E17" s="46">
        <f t="shared" si="0"/>
        <v>0</v>
      </c>
      <c r="F17" s="48"/>
      <c r="G17" s="46">
        <f t="shared" si="1"/>
        <v>0</v>
      </c>
      <c r="H17" s="48">
        <f t="shared" si="2"/>
        <v>0</v>
      </c>
      <c r="I17" s="46">
        <f t="shared" si="3"/>
        <v>0</v>
      </c>
    </row>
    <row r="18" spans="1:10" x14ac:dyDescent="0.2">
      <c r="B18" s="46"/>
      <c r="D18" s="48"/>
      <c r="E18" s="46">
        <f t="shared" si="0"/>
        <v>0</v>
      </c>
      <c r="F18" s="48"/>
      <c r="G18" s="46">
        <f t="shared" si="1"/>
        <v>0</v>
      </c>
      <c r="H18" s="48">
        <f t="shared" si="2"/>
        <v>0</v>
      </c>
      <c r="I18" s="46">
        <f t="shared" si="3"/>
        <v>0</v>
      </c>
    </row>
    <row r="19" spans="1:10" x14ac:dyDescent="0.2">
      <c r="B19" s="46"/>
      <c r="D19" s="48"/>
      <c r="E19" s="46">
        <f t="shared" si="0"/>
        <v>0</v>
      </c>
      <c r="F19" s="48"/>
      <c r="G19" s="46">
        <f t="shared" si="1"/>
        <v>0</v>
      </c>
      <c r="H19" s="48">
        <f t="shared" si="2"/>
        <v>0</v>
      </c>
      <c r="I19" s="46">
        <f t="shared" si="3"/>
        <v>0</v>
      </c>
    </row>
    <row r="20" spans="1:10" x14ac:dyDescent="0.2">
      <c r="B20" s="46"/>
      <c r="D20" s="48"/>
      <c r="E20" s="46">
        <f t="shared" si="0"/>
        <v>0</v>
      </c>
      <c r="F20" s="48"/>
      <c r="G20" s="46">
        <f t="shared" si="1"/>
        <v>0</v>
      </c>
      <c r="H20" s="48">
        <f t="shared" si="2"/>
        <v>0</v>
      </c>
      <c r="I20" s="46">
        <f t="shared" si="3"/>
        <v>0</v>
      </c>
    </row>
    <row r="21" spans="1:10" x14ac:dyDescent="0.2">
      <c r="B21" s="46"/>
      <c r="D21" s="48"/>
      <c r="E21" s="46">
        <f t="shared" si="0"/>
        <v>0</v>
      </c>
      <c r="F21" s="48"/>
      <c r="G21" s="46">
        <f t="shared" si="1"/>
        <v>0</v>
      </c>
      <c r="H21" s="48">
        <f t="shared" si="2"/>
        <v>0</v>
      </c>
      <c r="I21" s="46">
        <f t="shared" si="3"/>
        <v>0</v>
      </c>
    </row>
    <row r="22" spans="1:10" x14ac:dyDescent="0.2">
      <c r="B22" s="46"/>
      <c r="D22" s="48"/>
      <c r="E22" s="46">
        <f t="shared" si="0"/>
        <v>0</v>
      </c>
      <c r="F22" s="48"/>
      <c r="G22" s="46">
        <f t="shared" si="1"/>
        <v>0</v>
      </c>
      <c r="H22" s="48">
        <f t="shared" si="2"/>
        <v>0</v>
      </c>
      <c r="I22" s="46">
        <f t="shared" si="3"/>
        <v>0</v>
      </c>
    </row>
    <row r="23" spans="1:10" x14ac:dyDescent="0.2">
      <c r="B23" s="46"/>
      <c r="D23" s="48"/>
      <c r="E23" s="46">
        <f t="shared" si="0"/>
        <v>0</v>
      </c>
      <c r="F23" s="48"/>
      <c r="G23" s="46">
        <f t="shared" si="1"/>
        <v>0</v>
      </c>
      <c r="H23" s="48">
        <f t="shared" si="2"/>
        <v>0</v>
      </c>
      <c r="I23" s="46">
        <f t="shared" si="3"/>
        <v>0</v>
      </c>
    </row>
    <row r="24" spans="1:10" x14ac:dyDescent="0.2">
      <c r="B24" s="46"/>
      <c r="D24" s="48"/>
      <c r="E24" s="46">
        <f t="shared" si="0"/>
        <v>0</v>
      </c>
      <c r="F24" s="48"/>
      <c r="G24" s="46">
        <f t="shared" si="1"/>
        <v>0</v>
      </c>
      <c r="H24" s="48">
        <f t="shared" si="2"/>
        <v>0</v>
      </c>
      <c r="I24" s="46">
        <f t="shared" si="3"/>
        <v>0</v>
      </c>
    </row>
    <row r="25" spans="1:10" x14ac:dyDescent="0.2">
      <c r="B25" s="46"/>
      <c r="D25" s="48"/>
      <c r="E25" s="46">
        <f t="shared" si="0"/>
        <v>0</v>
      </c>
      <c r="F25" s="48"/>
      <c r="G25" s="46">
        <f t="shared" si="1"/>
        <v>0</v>
      </c>
      <c r="H25" s="48">
        <f t="shared" si="2"/>
        <v>0</v>
      </c>
      <c r="I25" s="46">
        <f t="shared" si="3"/>
        <v>0</v>
      </c>
    </row>
    <row r="26" spans="1:10" x14ac:dyDescent="0.2">
      <c r="B26" s="46"/>
      <c r="D26" s="48"/>
      <c r="E26" s="46">
        <f>B26*D26</f>
        <v>0</v>
      </c>
      <c r="F26" s="48"/>
      <c r="G26" s="46">
        <f>B26*F26</f>
        <v>0</v>
      </c>
      <c r="H26" s="48">
        <f>D26+F26</f>
        <v>0</v>
      </c>
      <c r="I26" s="46">
        <f>SUM(E26,G26)</f>
        <v>0</v>
      </c>
    </row>
    <row r="27" spans="1:10" s="84" customFormat="1" x14ac:dyDescent="0.2">
      <c r="A27" s="84" t="s">
        <v>1</v>
      </c>
      <c r="B27" s="85"/>
      <c r="C27" s="86"/>
      <c r="D27" s="87"/>
      <c r="E27" s="88">
        <f>SUM(E1:E26)</f>
        <v>0</v>
      </c>
      <c r="F27" s="89"/>
      <c r="G27" s="88">
        <f>SUM(G1:G26)</f>
        <v>0</v>
      </c>
      <c r="H27" s="89"/>
      <c r="I27" s="88">
        <f>SUM(I1:I26)</f>
        <v>0</v>
      </c>
      <c r="J27" s="91"/>
    </row>
    <row r="28" spans="1:10" x14ac:dyDescent="0.2">
      <c r="B28" s="46"/>
      <c r="D28" s="48"/>
      <c r="E28" s="46"/>
      <c r="F28" s="48"/>
      <c r="G28" s="46"/>
      <c r="H28" s="48"/>
      <c r="I28" s="46"/>
    </row>
    <row r="29" spans="1:10" x14ac:dyDescent="0.2">
      <c r="A29" s="40" t="s">
        <v>47</v>
      </c>
      <c r="B29" s="49">
        <f>'Notes-GFA'!$C$14</f>
        <v>0</v>
      </c>
      <c r="D29" s="48"/>
      <c r="E29" s="46"/>
      <c r="F29" s="48"/>
      <c r="G29" s="46">
        <f>G27*B29</f>
        <v>0</v>
      </c>
      <c r="H29" s="48"/>
      <c r="I29" s="46">
        <f>G29</f>
        <v>0</v>
      </c>
    </row>
    <row r="30" spans="1:10" x14ac:dyDescent="0.2">
      <c r="B30" s="46"/>
      <c r="D30" s="48"/>
      <c r="E30" s="46">
        <f t="shared" si="0"/>
        <v>0</v>
      </c>
      <c r="F30" s="48"/>
      <c r="G30" s="46">
        <f t="shared" si="1"/>
        <v>0</v>
      </c>
      <c r="H30" s="48">
        <f t="shared" si="2"/>
        <v>0</v>
      </c>
      <c r="I30" s="46">
        <f t="shared" si="3"/>
        <v>0</v>
      </c>
    </row>
    <row r="31" spans="1:10" x14ac:dyDescent="0.2">
      <c r="B31" s="46"/>
      <c r="D31" s="48"/>
      <c r="E31" s="46">
        <f t="shared" si="0"/>
        <v>0</v>
      </c>
      <c r="F31" s="48"/>
      <c r="G31" s="46">
        <f t="shared" si="1"/>
        <v>0</v>
      </c>
      <c r="H31" s="48">
        <f t="shared" si="2"/>
        <v>0</v>
      </c>
      <c r="I31" s="46">
        <f t="shared" si="3"/>
        <v>0</v>
      </c>
    </row>
    <row r="32" spans="1:10" x14ac:dyDescent="0.2">
      <c r="B32" s="46"/>
      <c r="D32" s="48"/>
      <c r="E32" s="46">
        <f t="shared" si="0"/>
        <v>0</v>
      </c>
      <c r="F32" s="48"/>
      <c r="G32" s="46">
        <f t="shared" si="1"/>
        <v>0</v>
      </c>
      <c r="H32" s="48">
        <f t="shared" si="2"/>
        <v>0</v>
      </c>
      <c r="I32" s="46">
        <f t="shared" si="3"/>
        <v>0</v>
      </c>
    </row>
    <row r="33" spans="1:10" x14ac:dyDescent="0.2">
      <c r="B33" s="46"/>
      <c r="D33" s="48"/>
      <c r="E33" s="46">
        <f t="shared" si="0"/>
        <v>0</v>
      </c>
      <c r="F33" s="48"/>
      <c r="G33" s="46">
        <f t="shared" si="1"/>
        <v>0</v>
      </c>
      <c r="H33" s="48">
        <f t="shared" si="2"/>
        <v>0</v>
      </c>
      <c r="I33" s="46">
        <f t="shared" si="3"/>
        <v>0</v>
      </c>
    </row>
    <row r="34" spans="1:10" x14ac:dyDescent="0.2">
      <c r="B34" s="46"/>
      <c r="D34" s="48"/>
      <c r="E34" s="46">
        <f t="shared" si="0"/>
        <v>0</v>
      </c>
      <c r="F34" s="48"/>
      <c r="G34" s="46">
        <f t="shared" si="1"/>
        <v>0</v>
      </c>
      <c r="H34" s="48">
        <f t="shared" si="2"/>
        <v>0</v>
      </c>
      <c r="I34" s="46">
        <f t="shared" si="3"/>
        <v>0</v>
      </c>
    </row>
    <row r="35" spans="1:10" x14ac:dyDescent="0.2">
      <c r="B35" s="46"/>
      <c r="D35" s="48"/>
      <c r="E35" s="46">
        <f t="shared" si="0"/>
        <v>0</v>
      </c>
      <c r="F35" s="48"/>
      <c r="G35" s="46">
        <f t="shared" si="1"/>
        <v>0</v>
      </c>
      <c r="H35" s="48">
        <f t="shared" si="2"/>
        <v>0</v>
      </c>
      <c r="I35" s="46">
        <f t="shared" si="3"/>
        <v>0</v>
      </c>
    </row>
    <row r="36" spans="1:10" ht="13.5" thickBot="1" x14ac:dyDescent="0.25">
      <c r="A36" s="23" t="s">
        <v>7</v>
      </c>
      <c r="B36" s="50"/>
      <c r="C36" s="24" t="s">
        <v>155</v>
      </c>
      <c r="D36" s="51"/>
      <c r="E36" s="47">
        <f>SUM(E27:E35)</f>
        <v>0</v>
      </c>
      <c r="F36" s="51"/>
      <c r="G36" s="47">
        <f>SUM(G27:G35)</f>
        <v>0</v>
      </c>
      <c r="H36" s="51"/>
      <c r="I36" s="47">
        <f>SUM(I27:I35)</f>
        <v>0</v>
      </c>
      <c r="J36" s="80"/>
    </row>
    <row r="37" spans="1:10" ht="13.5" thickTop="1" x14ac:dyDescent="0.2"/>
  </sheetData>
  <phoneticPr fontId="0" type="noConversion"/>
  <pageMargins left="0.75" right="0.55000000000000004" top="1.75" bottom="0.5" header="0.5" footer="0.5"/>
  <pageSetup orientation="landscape" r:id="rId1"/>
  <headerFooter alignWithMargins="0">
    <oddHeader>&amp;LSTATE OF ALASKA ESCALATION COST STUDY - MODEL SCHOOL BUILDING
ANCHORAGE, ALASKA (BASE)
APRIL 2022
&amp;8HMS Project No.:  22013&amp;RPAGE &amp;P
DATE:  &amp;D</oddHead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AF2BC-7CCF-4328-A39C-E0F0DBAAD23E}">
  <dimension ref="A1:J37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92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94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x14ac:dyDescent="0.2">
      <c r="B7" s="46"/>
      <c r="D7" s="48"/>
      <c r="E7" s="46">
        <f t="shared" ref="E7:E35" si="0">B7*D7</f>
        <v>0</v>
      </c>
      <c r="F7" s="48"/>
      <c r="G7" s="46">
        <f t="shared" ref="G7:G35" si="1">B7*F7</f>
        <v>0</v>
      </c>
      <c r="H7" s="48">
        <f t="shared" ref="H7:H35" si="2">D7+F7</f>
        <v>0</v>
      </c>
      <c r="I7" s="46">
        <f t="shared" ref="I7:I35" si="3">SUM(E7,G7)</f>
        <v>0</v>
      </c>
    </row>
    <row r="8" spans="1:10" x14ac:dyDescent="0.2">
      <c r="B8" s="46"/>
      <c r="D8" s="48"/>
      <c r="E8" s="46">
        <f t="shared" si="0"/>
        <v>0</v>
      </c>
      <c r="F8" s="48"/>
      <c r="G8" s="46">
        <f t="shared" si="1"/>
        <v>0</v>
      </c>
      <c r="H8" s="48">
        <f t="shared" si="2"/>
        <v>0</v>
      </c>
      <c r="I8" s="46">
        <f t="shared" si="3"/>
        <v>0</v>
      </c>
    </row>
    <row r="9" spans="1:10" x14ac:dyDescent="0.2">
      <c r="B9" s="46"/>
      <c r="D9" s="48"/>
      <c r="E9" s="46">
        <f t="shared" si="0"/>
        <v>0</v>
      </c>
      <c r="F9" s="48"/>
      <c r="G9" s="46">
        <f t="shared" si="1"/>
        <v>0</v>
      </c>
      <c r="H9" s="48">
        <f t="shared" si="2"/>
        <v>0</v>
      </c>
      <c r="I9" s="46">
        <f t="shared" si="3"/>
        <v>0</v>
      </c>
    </row>
    <row r="10" spans="1:10" x14ac:dyDescent="0.2">
      <c r="B10" s="46"/>
      <c r="D10" s="48"/>
      <c r="E10" s="46">
        <f t="shared" si="0"/>
        <v>0</v>
      </c>
      <c r="F10" s="48"/>
      <c r="G10" s="46">
        <f t="shared" si="1"/>
        <v>0</v>
      </c>
      <c r="H10" s="48">
        <f t="shared" si="2"/>
        <v>0</v>
      </c>
      <c r="I10" s="46">
        <f t="shared" si="3"/>
        <v>0</v>
      </c>
    </row>
    <row r="11" spans="1:10" x14ac:dyDescent="0.2">
      <c r="B11" s="46"/>
      <c r="D11" s="48"/>
      <c r="E11" s="46">
        <f t="shared" si="0"/>
        <v>0</v>
      </c>
      <c r="F11" s="48"/>
      <c r="G11" s="46">
        <f t="shared" si="1"/>
        <v>0</v>
      </c>
      <c r="H11" s="48">
        <f t="shared" si="2"/>
        <v>0</v>
      </c>
      <c r="I11" s="46">
        <f t="shared" si="3"/>
        <v>0</v>
      </c>
    </row>
    <row r="12" spans="1:10" x14ac:dyDescent="0.2">
      <c r="B12" s="46"/>
      <c r="D12" s="48"/>
      <c r="E12" s="46">
        <f t="shared" si="0"/>
        <v>0</v>
      </c>
      <c r="F12" s="48"/>
      <c r="G12" s="46">
        <f t="shared" si="1"/>
        <v>0</v>
      </c>
      <c r="H12" s="48">
        <f t="shared" si="2"/>
        <v>0</v>
      </c>
      <c r="I12" s="46">
        <f t="shared" si="3"/>
        <v>0</v>
      </c>
    </row>
    <row r="13" spans="1:10" x14ac:dyDescent="0.2">
      <c r="B13" s="46"/>
      <c r="D13" s="48"/>
      <c r="E13" s="46">
        <f t="shared" si="0"/>
        <v>0</v>
      </c>
      <c r="F13" s="48"/>
      <c r="G13" s="46">
        <f t="shared" si="1"/>
        <v>0</v>
      </c>
      <c r="H13" s="48">
        <f t="shared" si="2"/>
        <v>0</v>
      </c>
      <c r="I13" s="46">
        <f t="shared" si="3"/>
        <v>0</v>
      </c>
    </row>
    <row r="14" spans="1:10" x14ac:dyDescent="0.2">
      <c r="B14" s="46"/>
      <c r="D14" s="48"/>
      <c r="E14" s="46">
        <f t="shared" si="0"/>
        <v>0</v>
      </c>
      <c r="F14" s="48"/>
      <c r="G14" s="46">
        <f t="shared" si="1"/>
        <v>0</v>
      </c>
      <c r="H14" s="48">
        <f t="shared" si="2"/>
        <v>0</v>
      </c>
      <c r="I14" s="46">
        <f t="shared" si="3"/>
        <v>0</v>
      </c>
    </row>
    <row r="15" spans="1:10" x14ac:dyDescent="0.2">
      <c r="B15" s="46"/>
      <c r="D15" s="48"/>
      <c r="E15" s="46">
        <f t="shared" si="0"/>
        <v>0</v>
      </c>
      <c r="F15" s="48"/>
      <c r="G15" s="46">
        <f t="shared" si="1"/>
        <v>0</v>
      </c>
      <c r="H15" s="48">
        <f t="shared" si="2"/>
        <v>0</v>
      </c>
      <c r="I15" s="46">
        <f t="shared" si="3"/>
        <v>0</v>
      </c>
    </row>
    <row r="16" spans="1:10" x14ac:dyDescent="0.2">
      <c r="B16" s="46"/>
      <c r="D16" s="48"/>
      <c r="E16" s="46">
        <f t="shared" si="0"/>
        <v>0</v>
      </c>
      <c r="F16" s="48"/>
      <c r="G16" s="46">
        <f t="shared" si="1"/>
        <v>0</v>
      </c>
      <c r="H16" s="48">
        <f t="shared" si="2"/>
        <v>0</v>
      </c>
      <c r="I16" s="46">
        <f t="shared" si="3"/>
        <v>0</v>
      </c>
    </row>
    <row r="17" spans="1:10" x14ac:dyDescent="0.2">
      <c r="B17" s="46"/>
      <c r="D17" s="48"/>
      <c r="E17" s="46">
        <f t="shared" si="0"/>
        <v>0</v>
      </c>
      <c r="F17" s="48"/>
      <c r="G17" s="46">
        <f t="shared" si="1"/>
        <v>0</v>
      </c>
      <c r="H17" s="48">
        <f t="shared" si="2"/>
        <v>0</v>
      </c>
      <c r="I17" s="46">
        <f t="shared" si="3"/>
        <v>0</v>
      </c>
    </row>
    <row r="18" spans="1:10" x14ac:dyDescent="0.2">
      <c r="B18" s="46"/>
      <c r="D18" s="48"/>
      <c r="E18" s="46">
        <f t="shared" si="0"/>
        <v>0</v>
      </c>
      <c r="F18" s="48"/>
      <c r="G18" s="46">
        <f t="shared" si="1"/>
        <v>0</v>
      </c>
      <c r="H18" s="48">
        <f t="shared" si="2"/>
        <v>0</v>
      </c>
      <c r="I18" s="46">
        <f t="shared" si="3"/>
        <v>0</v>
      </c>
    </row>
    <row r="19" spans="1:10" x14ac:dyDescent="0.2">
      <c r="B19" s="46"/>
      <c r="D19" s="48"/>
      <c r="E19" s="46">
        <f t="shared" si="0"/>
        <v>0</v>
      </c>
      <c r="F19" s="48"/>
      <c r="G19" s="46">
        <f t="shared" si="1"/>
        <v>0</v>
      </c>
      <c r="H19" s="48">
        <f t="shared" si="2"/>
        <v>0</v>
      </c>
      <c r="I19" s="46">
        <f t="shared" si="3"/>
        <v>0</v>
      </c>
    </row>
    <row r="20" spans="1:10" x14ac:dyDescent="0.2">
      <c r="B20" s="46"/>
      <c r="D20" s="48"/>
      <c r="E20" s="46">
        <f t="shared" si="0"/>
        <v>0</v>
      </c>
      <c r="F20" s="48"/>
      <c r="G20" s="46">
        <f t="shared" si="1"/>
        <v>0</v>
      </c>
      <c r="H20" s="48">
        <f t="shared" si="2"/>
        <v>0</v>
      </c>
      <c r="I20" s="46">
        <f t="shared" si="3"/>
        <v>0</v>
      </c>
    </row>
    <row r="21" spans="1:10" x14ac:dyDescent="0.2">
      <c r="B21" s="46"/>
      <c r="D21" s="48"/>
      <c r="E21" s="46">
        <f t="shared" si="0"/>
        <v>0</v>
      </c>
      <c r="F21" s="48"/>
      <c r="G21" s="46">
        <f t="shared" si="1"/>
        <v>0</v>
      </c>
      <c r="H21" s="48">
        <f t="shared" si="2"/>
        <v>0</v>
      </c>
      <c r="I21" s="46">
        <f t="shared" si="3"/>
        <v>0</v>
      </c>
    </row>
    <row r="22" spans="1:10" x14ac:dyDescent="0.2">
      <c r="B22" s="46"/>
      <c r="D22" s="48"/>
      <c r="E22" s="46">
        <f t="shared" si="0"/>
        <v>0</v>
      </c>
      <c r="F22" s="48"/>
      <c r="G22" s="46">
        <f t="shared" si="1"/>
        <v>0</v>
      </c>
      <c r="H22" s="48">
        <f t="shared" si="2"/>
        <v>0</v>
      </c>
      <c r="I22" s="46">
        <f t="shared" si="3"/>
        <v>0</v>
      </c>
    </row>
    <row r="23" spans="1:10" x14ac:dyDescent="0.2">
      <c r="B23" s="46"/>
      <c r="D23" s="48"/>
      <c r="E23" s="46">
        <f t="shared" si="0"/>
        <v>0</v>
      </c>
      <c r="F23" s="48"/>
      <c r="G23" s="46">
        <f t="shared" si="1"/>
        <v>0</v>
      </c>
      <c r="H23" s="48">
        <f t="shared" si="2"/>
        <v>0</v>
      </c>
      <c r="I23" s="46">
        <f t="shared" si="3"/>
        <v>0</v>
      </c>
    </row>
    <row r="24" spans="1:10" x14ac:dyDescent="0.2">
      <c r="B24" s="46"/>
      <c r="D24" s="48"/>
      <c r="E24" s="46">
        <f t="shared" si="0"/>
        <v>0</v>
      </c>
      <c r="F24" s="48"/>
      <c r="G24" s="46">
        <f t="shared" si="1"/>
        <v>0</v>
      </c>
      <c r="H24" s="48">
        <f t="shared" si="2"/>
        <v>0</v>
      </c>
      <c r="I24" s="46">
        <f t="shared" si="3"/>
        <v>0</v>
      </c>
    </row>
    <row r="25" spans="1:10" x14ac:dyDescent="0.2">
      <c r="B25" s="46"/>
      <c r="D25" s="48"/>
      <c r="E25" s="46">
        <f t="shared" si="0"/>
        <v>0</v>
      </c>
      <c r="F25" s="48"/>
      <c r="G25" s="46">
        <f t="shared" si="1"/>
        <v>0</v>
      </c>
      <c r="H25" s="48">
        <f t="shared" si="2"/>
        <v>0</v>
      </c>
      <c r="I25" s="46">
        <f t="shared" si="3"/>
        <v>0</v>
      </c>
    </row>
    <row r="26" spans="1:10" x14ac:dyDescent="0.2">
      <c r="B26" s="46"/>
      <c r="D26" s="48"/>
      <c r="E26" s="46">
        <f>B26*D26</f>
        <v>0</v>
      </c>
      <c r="F26" s="48"/>
      <c r="G26" s="46">
        <f>B26*F26</f>
        <v>0</v>
      </c>
      <c r="H26" s="48">
        <f>D26+F26</f>
        <v>0</v>
      </c>
      <c r="I26" s="46">
        <f>SUM(E26,G26)</f>
        <v>0</v>
      </c>
    </row>
    <row r="27" spans="1:10" s="84" customFormat="1" x14ac:dyDescent="0.2">
      <c r="A27" s="84" t="s">
        <v>1</v>
      </c>
      <c r="B27" s="85"/>
      <c r="C27" s="86"/>
      <c r="D27" s="87"/>
      <c r="E27" s="88">
        <f>SUM(E1:E26)</f>
        <v>0</v>
      </c>
      <c r="F27" s="89"/>
      <c r="G27" s="88">
        <f>SUM(G1:G26)</f>
        <v>0</v>
      </c>
      <c r="H27" s="89"/>
      <c r="I27" s="88">
        <f>SUM(I1:I26)</f>
        <v>0</v>
      </c>
      <c r="J27" s="91"/>
    </row>
    <row r="28" spans="1:10" x14ac:dyDescent="0.2">
      <c r="B28" s="46"/>
      <c r="D28" s="48"/>
      <c r="E28" s="46"/>
      <c r="F28" s="48"/>
      <c r="G28" s="46"/>
      <c r="H28" s="48"/>
      <c r="I28" s="46"/>
    </row>
    <row r="29" spans="1:10" x14ac:dyDescent="0.2">
      <c r="A29" s="40" t="s">
        <v>47</v>
      </c>
      <c r="B29" s="49">
        <f>'Notes-GFA'!$C$14</f>
        <v>0</v>
      </c>
      <c r="D29" s="48"/>
      <c r="E29" s="46"/>
      <c r="F29" s="48"/>
      <c r="G29" s="46">
        <f>G27*B29</f>
        <v>0</v>
      </c>
      <c r="H29" s="48"/>
      <c r="I29" s="46">
        <f>G29</f>
        <v>0</v>
      </c>
    </row>
    <row r="30" spans="1:10" x14ac:dyDescent="0.2">
      <c r="B30" s="46"/>
      <c r="D30" s="48"/>
      <c r="E30" s="46">
        <f t="shared" si="0"/>
        <v>0</v>
      </c>
      <c r="F30" s="48"/>
      <c r="G30" s="46">
        <f t="shared" si="1"/>
        <v>0</v>
      </c>
      <c r="H30" s="48">
        <f t="shared" si="2"/>
        <v>0</v>
      </c>
      <c r="I30" s="46">
        <f t="shared" si="3"/>
        <v>0</v>
      </c>
    </row>
    <row r="31" spans="1:10" x14ac:dyDescent="0.2">
      <c r="B31" s="46"/>
      <c r="D31" s="48"/>
      <c r="E31" s="46">
        <f t="shared" si="0"/>
        <v>0</v>
      </c>
      <c r="F31" s="48"/>
      <c r="G31" s="46">
        <f t="shared" si="1"/>
        <v>0</v>
      </c>
      <c r="H31" s="48">
        <f t="shared" si="2"/>
        <v>0</v>
      </c>
      <c r="I31" s="46">
        <f t="shared" si="3"/>
        <v>0</v>
      </c>
    </row>
    <row r="32" spans="1:10" x14ac:dyDescent="0.2">
      <c r="B32" s="46"/>
      <c r="D32" s="48"/>
      <c r="E32" s="46">
        <f t="shared" si="0"/>
        <v>0</v>
      </c>
      <c r="F32" s="48"/>
      <c r="G32" s="46">
        <f t="shared" si="1"/>
        <v>0</v>
      </c>
      <c r="H32" s="48">
        <f t="shared" si="2"/>
        <v>0</v>
      </c>
      <c r="I32" s="46">
        <f t="shared" si="3"/>
        <v>0</v>
      </c>
    </row>
    <row r="33" spans="1:10" x14ac:dyDescent="0.2">
      <c r="B33" s="46"/>
      <c r="D33" s="48"/>
      <c r="E33" s="46">
        <f t="shared" si="0"/>
        <v>0</v>
      </c>
      <c r="F33" s="48"/>
      <c r="G33" s="46">
        <f t="shared" si="1"/>
        <v>0</v>
      </c>
      <c r="H33" s="48">
        <f t="shared" si="2"/>
        <v>0</v>
      </c>
      <c r="I33" s="46">
        <f t="shared" si="3"/>
        <v>0</v>
      </c>
    </row>
    <row r="34" spans="1:10" x14ac:dyDescent="0.2">
      <c r="B34" s="46"/>
      <c r="D34" s="48"/>
      <c r="E34" s="46">
        <f t="shared" si="0"/>
        <v>0</v>
      </c>
      <c r="F34" s="48"/>
      <c r="G34" s="46">
        <f t="shared" si="1"/>
        <v>0</v>
      </c>
      <c r="H34" s="48">
        <f t="shared" si="2"/>
        <v>0</v>
      </c>
      <c r="I34" s="46">
        <f t="shared" si="3"/>
        <v>0</v>
      </c>
    </row>
    <row r="35" spans="1:10" x14ac:dyDescent="0.2">
      <c r="B35" s="46"/>
      <c r="D35" s="48"/>
      <c r="E35" s="46">
        <f t="shared" si="0"/>
        <v>0</v>
      </c>
      <c r="F35" s="48"/>
      <c r="G35" s="46">
        <f t="shared" si="1"/>
        <v>0</v>
      </c>
      <c r="H35" s="48">
        <f t="shared" si="2"/>
        <v>0</v>
      </c>
      <c r="I35" s="46">
        <f t="shared" si="3"/>
        <v>0</v>
      </c>
    </row>
    <row r="36" spans="1:10" ht="13.5" thickBot="1" x14ac:dyDescent="0.25">
      <c r="A36" s="23" t="s">
        <v>7</v>
      </c>
      <c r="B36" s="50"/>
      <c r="C36" s="24" t="s">
        <v>155</v>
      </c>
      <c r="D36" s="51"/>
      <c r="E36" s="47">
        <f>SUM(E27:E35)</f>
        <v>0</v>
      </c>
      <c r="F36" s="51"/>
      <c r="G36" s="47">
        <f>SUM(G27:G35)</f>
        <v>0</v>
      </c>
      <c r="H36" s="51"/>
      <c r="I36" s="47">
        <f>SUM(I27:I35)</f>
        <v>0</v>
      </c>
      <c r="J36" s="80"/>
    </row>
    <row r="37" spans="1:10" ht="13.5" thickTop="1" x14ac:dyDescent="0.2"/>
  </sheetData>
  <pageMargins left="0.75" right="0.55000000000000004" top="1.75" bottom="0.5" header="0.5" footer="0.5"/>
  <pageSetup orientation="landscape" r:id="rId1"/>
  <headerFooter alignWithMargins="0">
    <oddHeader>&amp;LSTATE OF ALASKA ESCALATION COST STUDY - MODEL SCHOOL BUILDING
ANCHORAGE, ALASKA (BASE)
APRIL 2022
&amp;8HMS Project No.:  22013&amp;RPAGE &amp;P
DATE:  &amp;D</oddHead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C938F-C28F-4754-9231-C5A3B2D0CE67}">
  <dimension ref="A1:J37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92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95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x14ac:dyDescent="0.2">
      <c r="B7" s="46"/>
      <c r="D7" s="48"/>
      <c r="E7" s="46">
        <f t="shared" ref="E7:E35" si="0">B7*D7</f>
        <v>0</v>
      </c>
      <c r="F7" s="48"/>
      <c r="G7" s="46">
        <f t="shared" ref="G7:G35" si="1">B7*F7</f>
        <v>0</v>
      </c>
      <c r="H7" s="48">
        <f t="shared" ref="H7:H35" si="2">D7+F7</f>
        <v>0</v>
      </c>
      <c r="I7" s="46">
        <f t="shared" ref="I7:I35" si="3">SUM(E7,G7)</f>
        <v>0</v>
      </c>
    </row>
    <row r="8" spans="1:10" x14ac:dyDescent="0.2">
      <c r="B8" s="46"/>
      <c r="D8" s="48"/>
      <c r="E8" s="46">
        <f t="shared" si="0"/>
        <v>0</v>
      </c>
      <c r="F8" s="48"/>
      <c r="G8" s="46">
        <f t="shared" si="1"/>
        <v>0</v>
      </c>
      <c r="H8" s="48">
        <f t="shared" si="2"/>
        <v>0</v>
      </c>
      <c r="I8" s="46">
        <f t="shared" si="3"/>
        <v>0</v>
      </c>
    </row>
    <row r="9" spans="1:10" x14ac:dyDescent="0.2">
      <c r="B9" s="46"/>
      <c r="D9" s="48"/>
      <c r="E9" s="46">
        <f t="shared" si="0"/>
        <v>0</v>
      </c>
      <c r="F9" s="48"/>
      <c r="G9" s="46">
        <f t="shared" si="1"/>
        <v>0</v>
      </c>
      <c r="H9" s="48">
        <f t="shared" si="2"/>
        <v>0</v>
      </c>
      <c r="I9" s="46">
        <f t="shared" si="3"/>
        <v>0</v>
      </c>
    </row>
    <row r="10" spans="1:10" x14ac:dyDescent="0.2">
      <c r="B10" s="46"/>
      <c r="D10" s="48"/>
      <c r="E10" s="46">
        <f t="shared" si="0"/>
        <v>0</v>
      </c>
      <c r="F10" s="48"/>
      <c r="G10" s="46">
        <f t="shared" si="1"/>
        <v>0</v>
      </c>
      <c r="H10" s="48">
        <f t="shared" si="2"/>
        <v>0</v>
      </c>
      <c r="I10" s="46">
        <f t="shared" si="3"/>
        <v>0</v>
      </c>
    </row>
    <row r="11" spans="1:10" x14ac:dyDescent="0.2">
      <c r="B11" s="46"/>
      <c r="D11" s="48"/>
      <c r="E11" s="46">
        <f t="shared" si="0"/>
        <v>0</v>
      </c>
      <c r="F11" s="48"/>
      <c r="G11" s="46">
        <f t="shared" si="1"/>
        <v>0</v>
      </c>
      <c r="H11" s="48">
        <f t="shared" si="2"/>
        <v>0</v>
      </c>
      <c r="I11" s="46">
        <f t="shared" si="3"/>
        <v>0</v>
      </c>
    </row>
    <row r="12" spans="1:10" x14ac:dyDescent="0.2">
      <c r="B12" s="46"/>
      <c r="D12" s="48"/>
      <c r="E12" s="46">
        <f t="shared" si="0"/>
        <v>0</v>
      </c>
      <c r="F12" s="48"/>
      <c r="G12" s="46">
        <f t="shared" si="1"/>
        <v>0</v>
      </c>
      <c r="H12" s="48">
        <f t="shared" si="2"/>
        <v>0</v>
      </c>
      <c r="I12" s="46">
        <f t="shared" si="3"/>
        <v>0</v>
      </c>
    </row>
    <row r="13" spans="1:10" x14ac:dyDescent="0.2">
      <c r="B13" s="46"/>
      <c r="D13" s="48"/>
      <c r="E13" s="46">
        <f t="shared" si="0"/>
        <v>0</v>
      </c>
      <c r="F13" s="48"/>
      <c r="G13" s="46">
        <f t="shared" si="1"/>
        <v>0</v>
      </c>
      <c r="H13" s="48">
        <f t="shared" si="2"/>
        <v>0</v>
      </c>
      <c r="I13" s="46">
        <f t="shared" si="3"/>
        <v>0</v>
      </c>
    </row>
    <row r="14" spans="1:10" x14ac:dyDescent="0.2">
      <c r="B14" s="46"/>
      <c r="D14" s="48"/>
      <c r="E14" s="46">
        <f t="shared" si="0"/>
        <v>0</v>
      </c>
      <c r="F14" s="48"/>
      <c r="G14" s="46">
        <f t="shared" si="1"/>
        <v>0</v>
      </c>
      <c r="H14" s="48">
        <f t="shared" si="2"/>
        <v>0</v>
      </c>
      <c r="I14" s="46">
        <f t="shared" si="3"/>
        <v>0</v>
      </c>
    </row>
    <row r="15" spans="1:10" x14ac:dyDescent="0.2">
      <c r="B15" s="46"/>
      <c r="D15" s="48"/>
      <c r="E15" s="46">
        <f t="shared" si="0"/>
        <v>0</v>
      </c>
      <c r="F15" s="48"/>
      <c r="G15" s="46">
        <f t="shared" si="1"/>
        <v>0</v>
      </c>
      <c r="H15" s="48">
        <f t="shared" si="2"/>
        <v>0</v>
      </c>
      <c r="I15" s="46">
        <f t="shared" si="3"/>
        <v>0</v>
      </c>
    </row>
    <row r="16" spans="1:10" x14ac:dyDescent="0.2">
      <c r="B16" s="46"/>
      <c r="D16" s="48"/>
      <c r="E16" s="46">
        <f t="shared" si="0"/>
        <v>0</v>
      </c>
      <c r="F16" s="48"/>
      <c r="G16" s="46">
        <f t="shared" si="1"/>
        <v>0</v>
      </c>
      <c r="H16" s="48">
        <f t="shared" si="2"/>
        <v>0</v>
      </c>
      <c r="I16" s="46">
        <f t="shared" si="3"/>
        <v>0</v>
      </c>
    </row>
    <row r="17" spans="1:10" x14ac:dyDescent="0.2">
      <c r="B17" s="46"/>
      <c r="D17" s="48"/>
      <c r="E17" s="46">
        <f t="shared" si="0"/>
        <v>0</v>
      </c>
      <c r="F17" s="48"/>
      <c r="G17" s="46">
        <f t="shared" si="1"/>
        <v>0</v>
      </c>
      <c r="H17" s="48">
        <f t="shared" si="2"/>
        <v>0</v>
      </c>
      <c r="I17" s="46">
        <f t="shared" si="3"/>
        <v>0</v>
      </c>
    </row>
    <row r="18" spans="1:10" x14ac:dyDescent="0.2">
      <c r="B18" s="46"/>
      <c r="D18" s="48"/>
      <c r="E18" s="46">
        <f t="shared" si="0"/>
        <v>0</v>
      </c>
      <c r="F18" s="48"/>
      <c r="G18" s="46">
        <f t="shared" si="1"/>
        <v>0</v>
      </c>
      <c r="H18" s="48">
        <f t="shared" si="2"/>
        <v>0</v>
      </c>
      <c r="I18" s="46">
        <f t="shared" si="3"/>
        <v>0</v>
      </c>
    </row>
    <row r="19" spans="1:10" x14ac:dyDescent="0.2">
      <c r="B19" s="46"/>
      <c r="D19" s="48"/>
      <c r="E19" s="46">
        <f t="shared" si="0"/>
        <v>0</v>
      </c>
      <c r="F19" s="48"/>
      <c r="G19" s="46">
        <f t="shared" si="1"/>
        <v>0</v>
      </c>
      <c r="H19" s="48">
        <f t="shared" si="2"/>
        <v>0</v>
      </c>
      <c r="I19" s="46">
        <f t="shared" si="3"/>
        <v>0</v>
      </c>
    </row>
    <row r="20" spans="1:10" x14ac:dyDescent="0.2">
      <c r="B20" s="46"/>
      <c r="D20" s="48"/>
      <c r="E20" s="46">
        <f t="shared" si="0"/>
        <v>0</v>
      </c>
      <c r="F20" s="48"/>
      <c r="G20" s="46">
        <f t="shared" si="1"/>
        <v>0</v>
      </c>
      <c r="H20" s="48">
        <f t="shared" si="2"/>
        <v>0</v>
      </c>
      <c r="I20" s="46">
        <f t="shared" si="3"/>
        <v>0</v>
      </c>
    </row>
    <row r="21" spans="1:10" x14ac:dyDescent="0.2">
      <c r="B21" s="46"/>
      <c r="D21" s="48"/>
      <c r="E21" s="46">
        <f t="shared" si="0"/>
        <v>0</v>
      </c>
      <c r="F21" s="48"/>
      <c r="G21" s="46">
        <f t="shared" si="1"/>
        <v>0</v>
      </c>
      <c r="H21" s="48">
        <f t="shared" si="2"/>
        <v>0</v>
      </c>
      <c r="I21" s="46">
        <f t="shared" si="3"/>
        <v>0</v>
      </c>
    </row>
    <row r="22" spans="1:10" x14ac:dyDescent="0.2">
      <c r="B22" s="46"/>
      <c r="D22" s="48"/>
      <c r="E22" s="46">
        <f t="shared" si="0"/>
        <v>0</v>
      </c>
      <c r="F22" s="48"/>
      <c r="G22" s="46">
        <f t="shared" si="1"/>
        <v>0</v>
      </c>
      <c r="H22" s="48">
        <f t="shared" si="2"/>
        <v>0</v>
      </c>
      <c r="I22" s="46">
        <f t="shared" si="3"/>
        <v>0</v>
      </c>
    </row>
    <row r="23" spans="1:10" x14ac:dyDescent="0.2">
      <c r="B23" s="46"/>
      <c r="D23" s="48"/>
      <c r="E23" s="46">
        <f t="shared" si="0"/>
        <v>0</v>
      </c>
      <c r="F23" s="48"/>
      <c r="G23" s="46">
        <f t="shared" si="1"/>
        <v>0</v>
      </c>
      <c r="H23" s="48">
        <f t="shared" si="2"/>
        <v>0</v>
      </c>
      <c r="I23" s="46">
        <f t="shared" si="3"/>
        <v>0</v>
      </c>
    </row>
    <row r="24" spans="1:10" x14ac:dyDescent="0.2">
      <c r="B24" s="46"/>
      <c r="D24" s="48"/>
      <c r="E24" s="46">
        <f t="shared" si="0"/>
        <v>0</v>
      </c>
      <c r="F24" s="48"/>
      <c r="G24" s="46">
        <f t="shared" si="1"/>
        <v>0</v>
      </c>
      <c r="H24" s="48">
        <f t="shared" si="2"/>
        <v>0</v>
      </c>
      <c r="I24" s="46">
        <f t="shared" si="3"/>
        <v>0</v>
      </c>
    </row>
    <row r="25" spans="1:10" x14ac:dyDescent="0.2">
      <c r="B25" s="46"/>
      <c r="D25" s="48"/>
      <c r="E25" s="46">
        <f t="shared" si="0"/>
        <v>0</v>
      </c>
      <c r="F25" s="48"/>
      <c r="G25" s="46">
        <f t="shared" si="1"/>
        <v>0</v>
      </c>
      <c r="H25" s="48">
        <f t="shared" si="2"/>
        <v>0</v>
      </c>
      <c r="I25" s="46">
        <f t="shared" si="3"/>
        <v>0</v>
      </c>
    </row>
    <row r="26" spans="1:10" x14ac:dyDescent="0.2">
      <c r="B26" s="46"/>
      <c r="D26" s="48"/>
      <c r="E26" s="46">
        <f>B26*D26</f>
        <v>0</v>
      </c>
      <c r="F26" s="48"/>
      <c r="G26" s="46">
        <f>B26*F26</f>
        <v>0</v>
      </c>
      <c r="H26" s="48">
        <f>D26+F26</f>
        <v>0</v>
      </c>
      <c r="I26" s="46">
        <f>SUM(E26,G26)</f>
        <v>0</v>
      </c>
    </row>
    <row r="27" spans="1:10" s="84" customFormat="1" x14ac:dyDescent="0.2">
      <c r="A27" s="84" t="s">
        <v>1</v>
      </c>
      <c r="B27" s="85"/>
      <c r="C27" s="86"/>
      <c r="D27" s="87"/>
      <c r="E27" s="88">
        <f>SUM(E1:E26)</f>
        <v>0</v>
      </c>
      <c r="F27" s="89"/>
      <c r="G27" s="88">
        <f>SUM(G1:G26)</f>
        <v>0</v>
      </c>
      <c r="H27" s="89"/>
      <c r="I27" s="88">
        <f>SUM(I1:I26)</f>
        <v>0</v>
      </c>
      <c r="J27" s="91"/>
    </row>
    <row r="28" spans="1:10" x14ac:dyDescent="0.2">
      <c r="B28" s="46"/>
      <c r="D28" s="48"/>
      <c r="E28" s="46"/>
      <c r="F28" s="48"/>
      <c r="G28" s="46"/>
      <c r="H28" s="48"/>
      <c r="I28" s="46"/>
    </row>
    <row r="29" spans="1:10" x14ac:dyDescent="0.2">
      <c r="A29" s="40" t="s">
        <v>47</v>
      </c>
      <c r="B29" s="49">
        <f>'Notes-GFA'!$C$14</f>
        <v>0</v>
      </c>
      <c r="D29" s="48"/>
      <c r="E29" s="46"/>
      <c r="F29" s="48"/>
      <c r="G29" s="46">
        <f>G27*B29</f>
        <v>0</v>
      </c>
      <c r="H29" s="48"/>
      <c r="I29" s="46">
        <f>G29</f>
        <v>0</v>
      </c>
    </row>
    <row r="30" spans="1:10" x14ac:dyDescent="0.2">
      <c r="B30" s="46"/>
      <c r="D30" s="48"/>
      <c r="E30" s="46">
        <f t="shared" si="0"/>
        <v>0</v>
      </c>
      <c r="F30" s="48"/>
      <c r="G30" s="46">
        <f t="shared" si="1"/>
        <v>0</v>
      </c>
      <c r="H30" s="48">
        <f t="shared" si="2"/>
        <v>0</v>
      </c>
      <c r="I30" s="46">
        <f t="shared" si="3"/>
        <v>0</v>
      </c>
    </row>
    <row r="31" spans="1:10" x14ac:dyDescent="0.2">
      <c r="B31" s="46"/>
      <c r="D31" s="48"/>
      <c r="E31" s="46">
        <f t="shared" si="0"/>
        <v>0</v>
      </c>
      <c r="F31" s="48"/>
      <c r="G31" s="46">
        <f t="shared" si="1"/>
        <v>0</v>
      </c>
      <c r="H31" s="48">
        <f t="shared" si="2"/>
        <v>0</v>
      </c>
      <c r="I31" s="46">
        <f t="shared" si="3"/>
        <v>0</v>
      </c>
    </row>
    <row r="32" spans="1:10" x14ac:dyDescent="0.2">
      <c r="B32" s="46"/>
      <c r="D32" s="48"/>
      <c r="E32" s="46">
        <f t="shared" si="0"/>
        <v>0</v>
      </c>
      <c r="F32" s="48"/>
      <c r="G32" s="46">
        <f t="shared" si="1"/>
        <v>0</v>
      </c>
      <c r="H32" s="48">
        <f t="shared" si="2"/>
        <v>0</v>
      </c>
      <c r="I32" s="46">
        <f t="shared" si="3"/>
        <v>0</v>
      </c>
    </row>
    <row r="33" spans="1:10" x14ac:dyDescent="0.2">
      <c r="B33" s="46"/>
      <c r="D33" s="48"/>
      <c r="E33" s="46">
        <f t="shared" si="0"/>
        <v>0</v>
      </c>
      <c r="F33" s="48"/>
      <c r="G33" s="46">
        <f t="shared" si="1"/>
        <v>0</v>
      </c>
      <c r="H33" s="48">
        <f t="shared" si="2"/>
        <v>0</v>
      </c>
      <c r="I33" s="46">
        <f t="shared" si="3"/>
        <v>0</v>
      </c>
    </row>
    <row r="34" spans="1:10" x14ac:dyDescent="0.2">
      <c r="B34" s="46"/>
      <c r="D34" s="48"/>
      <c r="E34" s="46">
        <f t="shared" si="0"/>
        <v>0</v>
      </c>
      <c r="F34" s="48"/>
      <c r="G34" s="46">
        <f t="shared" si="1"/>
        <v>0</v>
      </c>
      <c r="H34" s="48">
        <f t="shared" si="2"/>
        <v>0</v>
      </c>
      <c r="I34" s="46">
        <f t="shared" si="3"/>
        <v>0</v>
      </c>
    </row>
    <row r="35" spans="1:10" x14ac:dyDescent="0.2">
      <c r="B35" s="46"/>
      <c r="D35" s="48"/>
      <c r="E35" s="46">
        <f t="shared" si="0"/>
        <v>0</v>
      </c>
      <c r="F35" s="48"/>
      <c r="G35" s="46">
        <f t="shared" si="1"/>
        <v>0</v>
      </c>
      <c r="H35" s="48">
        <f t="shared" si="2"/>
        <v>0</v>
      </c>
      <c r="I35" s="46">
        <f t="shared" si="3"/>
        <v>0</v>
      </c>
    </row>
    <row r="36" spans="1:10" ht="13.5" thickBot="1" x14ac:dyDescent="0.25">
      <c r="A36" s="23" t="s">
        <v>7</v>
      </c>
      <c r="B36" s="50"/>
      <c r="C36" s="24" t="s">
        <v>156</v>
      </c>
      <c r="D36" s="51"/>
      <c r="E36" s="47">
        <f>SUM(E27:E35)</f>
        <v>0</v>
      </c>
      <c r="F36" s="51"/>
      <c r="G36" s="47">
        <f>SUM(G27:G35)</f>
        <v>0</v>
      </c>
      <c r="H36" s="51"/>
      <c r="I36" s="47">
        <f>SUM(I27:I35)</f>
        <v>0</v>
      </c>
      <c r="J36" s="80"/>
    </row>
    <row r="37" spans="1:10" ht="13.5" thickTop="1" x14ac:dyDescent="0.2"/>
  </sheetData>
  <pageMargins left="0.75" right="0.55000000000000004" top="1.75" bottom="0.5" header="0.5" footer="0.5"/>
  <pageSetup orientation="landscape" r:id="rId1"/>
  <headerFooter alignWithMargins="0">
    <oddHeader>&amp;LSTATE OF ALASKA ESCALATION COST STUDY - MODEL SCHOOL BUILDING
ANCHORAGE, ALASKA (BASE)
APRIL 2022
&amp;8HMS Project No.:  22013&amp;RPAGE &amp;P
DATE:  &amp;D</oddHead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7FDF9-3208-49E3-AC71-5650BA3B70AC}">
  <sheetPr>
    <tabColor theme="3" tint="0.79998168889431442"/>
  </sheetPr>
  <dimension ref="A1:J37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99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100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customFormat="1" x14ac:dyDescent="0.2">
      <c r="A7" s="308" t="s">
        <v>754</v>
      </c>
      <c r="B7" s="320">
        <v>1</v>
      </c>
      <c r="C7" s="332" t="s">
        <v>288</v>
      </c>
      <c r="D7" s="333">
        <v>4875</v>
      </c>
      <c r="E7" s="320">
        <f t="shared" ref="E7:E9" si="0">B7*D7</f>
        <v>4875</v>
      </c>
      <c r="F7" s="334">
        <v>100</v>
      </c>
      <c r="G7" s="333">
        <f t="shared" ref="G7:G9" si="1">B7*F7</f>
        <v>100</v>
      </c>
      <c r="H7" s="308"/>
      <c r="I7" s="308"/>
    </row>
    <row r="8" spans="1:10" customFormat="1" x14ac:dyDescent="0.2">
      <c r="A8" s="308"/>
      <c r="B8" s="320"/>
      <c r="C8" s="332"/>
      <c r="D8" s="333"/>
      <c r="E8" s="320">
        <f t="shared" si="0"/>
        <v>0</v>
      </c>
      <c r="F8" s="334"/>
      <c r="G8" s="333">
        <f t="shared" si="1"/>
        <v>0</v>
      </c>
      <c r="H8" s="308"/>
      <c r="I8" s="308"/>
    </row>
    <row r="9" spans="1:10" customFormat="1" x14ac:dyDescent="0.2">
      <c r="A9" s="308" t="s">
        <v>755</v>
      </c>
      <c r="B9" s="320">
        <v>500</v>
      </c>
      <c r="C9" s="332" t="s">
        <v>236</v>
      </c>
      <c r="D9" s="333">
        <v>12</v>
      </c>
      <c r="E9" s="320">
        <f t="shared" si="0"/>
        <v>6000</v>
      </c>
      <c r="F9" s="334">
        <v>0.185</v>
      </c>
      <c r="G9" s="333">
        <f t="shared" si="1"/>
        <v>92.5</v>
      </c>
      <c r="H9" s="308"/>
      <c r="I9" s="308"/>
    </row>
    <row r="10" spans="1:10" customFormat="1" x14ac:dyDescent="0.2">
      <c r="A10" s="308"/>
      <c r="B10" s="320"/>
      <c r="C10" s="332"/>
      <c r="D10" s="333"/>
      <c r="E10" s="320"/>
      <c r="F10" s="334"/>
      <c r="G10" s="333"/>
      <c r="H10" s="308"/>
      <c r="I10" s="308"/>
    </row>
    <row r="11" spans="1:10" customFormat="1" x14ac:dyDescent="0.2">
      <c r="A11" s="308" t="s">
        <v>756</v>
      </c>
      <c r="B11" s="320">
        <v>50</v>
      </c>
      <c r="C11" s="332" t="s">
        <v>102</v>
      </c>
      <c r="D11" s="333">
        <v>1000</v>
      </c>
      <c r="E11" s="320">
        <f>B11*D11</f>
        <v>50000</v>
      </c>
      <c r="F11" s="334">
        <v>0.75</v>
      </c>
      <c r="G11" s="333">
        <f>B11*F11</f>
        <v>37.5</v>
      </c>
      <c r="H11" s="308"/>
      <c r="I11" s="308"/>
    </row>
    <row r="12" spans="1:10" customFormat="1" x14ac:dyDescent="0.2">
      <c r="A12" s="308"/>
      <c r="B12" s="320"/>
      <c r="C12" s="332"/>
      <c r="D12" s="333"/>
      <c r="E12" s="320"/>
      <c r="F12" s="334"/>
      <c r="G12" s="333"/>
      <c r="H12" s="308"/>
      <c r="I12" s="308"/>
    </row>
    <row r="13" spans="1:10" customFormat="1" x14ac:dyDescent="0.2">
      <c r="A13" s="308" t="s">
        <v>757</v>
      </c>
      <c r="B13" s="320">
        <v>1</v>
      </c>
      <c r="C13" s="332" t="s">
        <v>288</v>
      </c>
      <c r="D13" s="333">
        <v>3000</v>
      </c>
      <c r="E13" s="320">
        <f>B13*D13</f>
        <v>3000</v>
      </c>
      <c r="F13" s="334">
        <v>100</v>
      </c>
      <c r="G13" s="333">
        <f>B13*F13</f>
        <v>100</v>
      </c>
      <c r="H13" s="308"/>
      <c r="I13" s="308"/>
    </row>
    <row r="14" spans="1:10" x14ac:dyDescent="0.2">
      <c r="B14" s="46"/>
      <c r="D14" s="48"/>
      <c r="E14" s="46">
        <f t="shared" ref="E14:E15" si="2">B14*D14</f>
        <v>0</v>
      </c>
      <c r="F14" s="48"/>
      <c r="G14" s="285">
        <f t="shared" ref="G14" si="3">B14*F14</f>
        <v>0</v>
      </c>
      <c r="H14" s="48">
        <f t="shared" ref="H14" si="4">D14+F14</f>
        <v>0</v>
      </c>
      <c r="I14" s="46">
        <f t="shared" ref="I14" si="5">SUM(E14,G14)</f>
        <v>0</v>
      </c>
    </row>
    <row r="15" spans="1:10" s="298" customFormat="1" x14ac:dyDescent="0.2">
      <c r="A15" s="298" t="s">
        <v>265</v>
      </c>
      <c r="B15" s="299"/>
      <c r="C15" s="300"/>
      <c r="D15" s="301"/>
      <c r="E15" s="302">
        <f t="shared" si="2"/>
        <v>0</v>
      </c>
      <c r="F15" s="303"/>
      <c r="G15" s="304">
        <f>SUM(G1:G14)</f>
        <v>330</v>
      </c>
      <c r="H15" s="305" t="s">
        <v>241</v>
      </c>
      <c r="I15" s="299"/>
    </row>
    <row r="16" spans="1:10" x14ac:dyDescent="0.2">
      <c r="B16" s="46"/>
      <c r="D16" s="48"/>
      <c r="E16" s="46"/>
      <c r="F16" s="48"/>
      <c r="G16" s="46"/>
      <c r="H16" s="48"/>
      <c r="I16" s="46"/>
    </row>
    <row r="17" spans="1:9" x14ac:dyDescent="0.2">
      <c r="A17" s="40" t="s">
        <v>242</v>
      </c>
      <c r="B17" s="46"/>
      <c r="D17" s="48"/>
      <c r="E17" s="46"/>
      <c r="F17" s="48"/>
      <c r="G17" s="296">
        <f>'Labor Rates'!F31</f>
        <v>85.47</v>
      </c>
      <c r="H17" s="297" t="s">
        <v>254</v>
      </c>
      <c r="I17" s="46"/>
    </row>
    <row r="18" spans="1:9" x14ac:dyDescent="0.2">
      <c r="B18" s="46"/>
      <c r="D18" s="48"/>
      <c r="E18" s="46">
        <f t="shared" ref="E18:E35" si="6">B18*D18</f>
        <v>0</v>
      </c>
      <c r="F18" s="48"/>
      <c r="G18" s="46">
        <f t="shared" ref="G18:G35" si="7">B18*F18</f>
        <v>0</v>
      </c>
      <c r="H18" s="48">
        <f t="shared" ref="H18:H35" si="8">D18+F18</f>
        <v>0</v>
      </c>
      <c r="I18" s="46">
        <f t="shared" ref="I18:I35" si="9">SUM(E18,G18)</f>
        <v>0</v>
      </c>
    </row>
    <row r="19" spans="1:9" x14ac:dyDescent="0.2">
      <c r="B19" s="46"/>
      <c r="D19" s="48"/>
      <c r="E19" s="46">
        <f t="shared" si="6"/>
        <v>0</v>
      </c>
      <c r="F19" s="48"/>
      <c r="G19" s="46">
        <f t="shared" si="7"/>
        <v>0</v>
      </c>
      <c r="H19" s="48">
        <f t="shared" si="8"/>
        <v>0</v>
      </c>
      <c r="I19" s="46">
        <f t="shared" si="9"/>
        <v>0</v>
      </c>
    </row>
    <row r="20" spans="1:9" x14ac:dyDescent="0.2">
      <c r="B20" s="46"/>
      <c r="D20" s="48"/>
      <c r="E20" s="46">
        <f t="shared" si="6"/>
        <v>0</v>
      </c>
      <c r="F20" s="48"/>
      <c r="G20" s="46">
        <f t="shared" si="7"/>
        <v>0</v>
      </c>
      <c r="H20" s="48">
        <f t="shared" si="8"/>
        <v>0</v>
      </c>
      <c r="I20" s="46">
        <f t="shared" si="9"/>
        <v>0</v>
      </c>
    </row>
    <row r="21" spans="1:9" x14ac:dyDescent="0.2">
      <c r="B21" s="46"/>
      <c r="D21" s="48"/>
      <c r="E21" s="46">
        <f t="shared" si="6"/>
        <v>0</v>
      </c>
      <c r="F21" s="48"/>
      <c r="G21" s="46">
        <f t="shared" si="7"/>
        <v>0</v>
      </c>
      <c r="H21" s="48">
        <f t="shared" si="8"/>
        <v>0</v>
      </c>
      <c r="I21" s="46">
        <f t="shared" si="9"/>
        <v>0</v>
      </c>
    </row>
    <row r="22" spans="1:9" x14ac:dyDescent="0.2">
      <c r="B22" s="46"/>
      <c r="D22" s="48"/>
      <c r="E22" s="46">
        <f t="shared" si="6"/>
        <v>0</v>
      </c>
      <c r="F22" s="48"/>
      <c r="G22" s="46">
        <f t="shared" si="7"/>
        <v>0</v>
      </c>
      <c r="H22" s="48">
        <f t="shared" si="8"/>
        <v>0</v>
      </c>
      <c r="I22" s="46">
        <f t="shared" si="9"/>
        <v>0</v>
      </c>
    </row>
    <row r="23" spans="1:9" x14ac:dyDescent="0.2">
      <c r="B23" s="46"/>
      <c r="D23" s="48"/>
      <c r="E23" s="46">
        <f t="shared" si="6"/>
        <v>0</v>
      </c>
      <c r="F23" s="48"/>
      <c r="G23" s="46">
        <f t="shared" si="7"/>
        <v>0</v>
      </c>
      <c r="H23" s="48">
        <f t="shared" si="8"/>
        <v>0</v>
      </c>
      <c r="I23" s="46">
        <f t="shared" si="9"/>
        <v>0</v>
      </c>
    </row>
    <row r="24" spans="1:9" x14ac:dyDescent="0.2">
      <c r="B24" s="46"/>
      <c r="D24" s="48"/>
      <c r="E24" s="46">
        <f t="shared" si="6"/>
        <v>0</v>
      </c>
      <c r="F24" s="48"/>
      <c r="G24" s="46">
        <f t="shared" si="7"/>
        <v>0</v>
      </c>
      <c r="H24" s="48">
        <f t="shared" si="8"/>
        <v>0</v>
      </c>
      <c r="I24" s="46">
        <f t="shared" si="9"/>
        <v>0</v>
      </c>
    </row>
    <row r="25" spans="1:9" x14ac:dyDescent="0.2">
      <c r="B25" s="46"/>
      <c r="D25" s="48"/>
      <c r="E25" s="46">
        <f t="shared" si="6"/>
        <v>0</v>
      </c>
      <c r="F25" s="48"/>
      <c r="G25" s="46">
        <f t="shared" si="7"/>
        <v>0</v>
      </c>
      <c r="H25" s="48">
        <f t="shared" si="8"/>
        <v>0</v>
      </c>
      <c r="I25" s="46">
        <f t="shared" si="9"/>
        <v>0</v>
      </c>
    </row>
    <row r="26" spans="1:9" x14ac:dyDescent="0.2">
      <c r="B26" s="46"/>
      <c r="D26" s="48"/>
      <c r="E26" s="46"/>
      <c r="F26" s="48"/>
      <c r="G26" s="46"/>
      <c r="H26" s="48"/>
      <c r="I26" s="46"/>
    </row>
    <row r="27" spans="1:9" x14ac:dyDescent="0.2">
      <c r="B27" s="46"/>
      <c r="D27" s="48"/>
      <c r="E27" s="46"/>
      <c r="F27" s="48"/>
      <c r="G27" s="46"/>
      <c r="H27" s="48"/>
      <c r="I27" s="46"/>
    </row>
    <row r="28" spans="1:9" x14ac:dyDescent="0.2">
      <c r="B28" s="46"/>
      <c r="D28" s="48"/>
      <c r="E28" s="46"/>
      <c r="F28" s="48"/>
      <c r="G28" s="46"/>
      <c r="H28" s="48"/>
      <c r="I28" s="46"/>
    </row>
    <row r="29" spans="1:9" x14ac:dyDescent="0.2">
      <c r="B29" s="46"/>
      <c r="D29" s="48"/>
      <c r="E29" s="46"/>
      <c r="F29" s="48"/>
      <c r="G29" s="46"/>
      <c r="H29" s="48"/>
      <c r="I29" s="46"/>
    </row>
    <row r="30" spans="1:9" x14ac:dyDescent="0.2">
      <c r="B30" s="46"/>
      <c r="D30" s="48"/>
      <c r="E30" s="46">
        <f t="shared" si="6"/>
        <v>0</v>
      </c>
      <c r="F30" s="48"/>
      <c r="G30" s="46">
        <f t="shared" si="7"/>
        <v>0</v>
      </c>
      <c r="H30" s="48">
        <f t="shared" si="8"/>
        <v>0</v>
      </c>
      <c r="I30" s="46">
        <f t="shared" si="9"/>
        <v>0</v>
      </c>
    </row>
    <row r="31" spans="1:9" x14ac:dyDescent="0.2">
      <c r="B31" s="46"/>
      <c r="D31" s="48"/>
      <c r="E31" s="46">
        <f t="shared" si="6"/>
        <v>0</v>
      </c>
      <c r="F31" s="48"/>
      <c r="G31" s="46">
        <f t="shared" si="7"/>
        <v>0</v>
      </c>
      <c r="H31" s="48">
        <f t="shared" si="8"/>
        <v>0</v>
      </c>
      <c r="I31" s="46">
        <f t="shared" si="9"/>
        <v>0</v>
      </c>
    </row>
    <row r="32" spans="1:9" x14ac:dyDescent="0.2">
      <c r="B32" s="46"/>
      <c r="D32" s="48"/>
      <c r="E32" s="46">
        <f t="shared" si="6"/>
        <v>0</v>
      </c>
      <c r="F32" s="48"/>
      <c r="G32" s="46">
        <f t="shared" si="7"/>
        <v>0</v>
      </c>
      <c r="H32" s="48">
        <f t="shared" si="8"/>
        <v>0</v>
      </c>
      <c r="I32" s="46">
        <f t="shared" si="9"/>
        <v>0</v>
      </c>
    </row>
    <row r="33" spans="1:10" x14ac:dyDescent="0.2">
      <c r="B33" s="46"/>
      <c r="D33" s="48"/>
      <c r="E33" s="46">
        <f t="shared" si="6"/>
        <v>0</v>
      </c>
      <c r="F33" s="48"/>
      <c r="G33" s="46">
        <f t="shared" si="7"/>
        <v>0</v>
      </c>
      <c r="H33" s="48">
        <f t="shared" si="8"/>
        <v>0</v>
      </c>
      <c r="I33" s="46">
        <f t="shared" si="9"/>
        <v>0</v>
      </c>
    </row>
    <row r="34" spans="1:10" x14ac:dyDescent="0.2">
      <c r="B34" s="46"/>
      <c r="D34" s="48"/>
      <c r="E34" s="46">
        <f t="shared" si="6"/>
        <v>0</v>
      </c>
      <c r="F34" s="48"/>
      <c r="G34" s="46">
        <f t="shared" si="7"/>
        <v>0</v>
      </c>
      <c r="H34" s="48">
        <f t="shared" si="8"/>
        <v>0</v>
      </c>
      <c r="I34" s="46">
        <f t="shared" si="9"/>
        <v>0</v>
      </c>
    </row>
    <row r="35" spans="1:10" x14ac:dyDescent="0.2">
      <c r="B35" s="46"/>
      <c r="D35" s="48"/>
      <c r="E35" s="46">
        <f t="shared" si="6"/>
        <v>0</v>
      </c>
      <c r="F35" s="48"/>
      <c r="G35" s="46">
        <f t="shared" si="7"/>
        <v>0</v>
      </c>
      <c r="H35" s="48">
        <f t="shared" si="8"/>
        <v>0</v>
      </c>
      <c r="I35" s="46">
        <f t="shared" si="9"/>
        <v>0</v>
      </c>
    </row>
    <row r="36" spans="1:10" ht="13.5" thickBot="1" x14ac:dyDescent="0.25">
      <c r="A36" s="23" t="s">
        <v>7</v>
      </c>
      <c r="B36" s="50">
        <v>50</v>
      </c>
      <c r="C36" s="24" t="s">
        <v>102</v>
      </c>
      <c r="D36" s="51"/>
      <c r="E36" s="47">
        <f>SUM(E1:E35)</f>
        <v>63875</v>
      </c>
      <c r="F36" s="51"/>
      <c r="G36" s="47">
        <f>G15*G17</f>
        <v>28205</v>
      </c>
      <c r="H36" s="51"/>
      <c r="I36" s="47">
        <f>G36+E36</f>
        <v>92080</v>
      </c>
      <c r="J36" s="80"/>
    </row>
    <row r="37" spans="1:10" ht="13.5" thickTop="1" x14ac:dyDescent="0.2"/>
  </sheetData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7F53B-9C05-4ED9-A2AA-0AD471688CBF}">
  <sheetPr>
    <tabColor theme="3" tint="0.79998168889431442"/>
  </sheetPr>
  <dimension ref="A1:J37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99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101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customFormat="1" x14ac:dyDescent="0.2">
      <c r="A7" s="308" t="s">
        <v>772</v>
      </c>
      <c r="B7" s="309"/>
      <c r="C7" s="310"/>
      <c r="D7" s="311"/>
      <c r="E7" s="309"/>
      <c r="F7" s="312"/>
      <c r="G7" s="310"/>
      <c r="H7" s="313"/>
      <c r="I7" s="310" t="s">
        <v>773</v>
      </c>
    </row>
    <row r="8" spans="1:10" customFormat="1" x14ac:dyDescent="0.2">
      <c r="A8" s="308"/>
      <c r="B8" s="309"/>
      <c r="C8" s="310"/>
      <c r="D8" s="311"/>
      <c r="E8" s="309"/>
      <c r="F8" s="312"/>
      <c r="G8" s="310">
        <f>B8*F8</f>
        <v>0</v>
      </c>
      <c r="H8" s="313">
        <f t="shared" ref="H8:I9" si="0">D8+F8</f>
        <v>0</v>
      </c>
      <c r="I8" s="310">
        <f t="shared" si="0"/>
        <v>0</v>
      </c>
    </row>
    <row r="9" spans="1:10" customFormat="1" x14ac:dyDescent="0.2">
      <c r="A9" s="308" t="s">
        <v>774</v>
      </c>
      <c r="B9" s="320">
        <v>14</v>
      </c>
      <c r="C9" s="310" t="s">
        <v>103</v>
      </c>
      <c r="D9" s="333"/>
      <c r="E9" s="320">
        <f>B9*D9</f>
        <v>0</v>
      </c>
      <c r="F9" s="334">
        <v>14400</v>
      </c>
      <c r="G9" s="341">
        <f>B9*F9</f>
        <v>201600</v>
      </c>
      <c r="H9" s="342">
        <f t="shared" si="0"/>
        <v>14400</v>
      </c>
      <c r="I9" s="341">
        <f t="shared" si="0"/>
        <v>201600</v>
      </c>
    </row>
    <row r="10" spans="1:10" customFormat="1" x14ac:dyDescent="0.2">
      <c r="A10" s="308"/>
      <c r="B10" s="320"/>
      <c r="C10" s="310"/>
      <c r="D10" s="333"/>
      <c r="E10" s="320"/>
      <c r="F10" s="334"/>
      <c r="G10" s="341"/>
      <c r="H10" s="342"/>
      <c r="I10" s="341"/>
    </row>
    <row r="11" spans="1:10" customFormat="1" x14ac:dyDescent="0.2">
      <c r="A11" s="308" t="s">
        <v>775</v>
      </c>
      <c r="B11" s="320">
        <v>300</v>
      </c>
      <c r="C11" s="310" t="s">
        <v>776</v>
      </c>
      <c r="D11" s="333"/>
      <c r="E11" s="320">
        <f>B11*D11</f>
        <v>0</v>
      </c>
      <c r="F11" s="334">
        <v>165</v>
      </c>
      <c r="G11" s="341">
        <f>B11*F11</f>
        <v>49500</v>
      </c>
      <c r="H11" s="342">
        <f>D11+F11</f>
        <v>165</v>
      </c>
      <c r="I11" s="341">
        <f>E11+G11</f>
        <v>49500</v>
      </c>
    </row>
    <row r="12" spans="1:10" customFormat="1" x14ac:dyDescent="0.2">
      <c r="A12" s="308"/>
      <c r="B12" s="320"/>
      <c r="C12" s="310"/>
      <c r="D12" s="333"/>
      <c r="E12" s="320"/>
      <c r="F12" s="334"/>
      <c r="G12" s="341"/>
      <c r="H12" s="342"/>
      <c r="I12" s="341"/>
    </row>
    <row r="13" spans="1:10" customFormat="1" x14ac:dyDescent="0.2">
      <c r="A13" s="308" t="s">
        <v>777</v>
      </c>
      <c r="B13" s="320">
        <v>12</v>
      </c>
      <c r="C13" s="310" t="s">
        <v>103</v>
      </c>
      <c r="D13" s="333"/>
      <c r="E13" s="320">
        <f>B13*D13</f>
        <v>0</v>
      </c>
      <c r="F13" s="334">
        <v>5000</v>
      </c>
      <c r="G13" s="341">
        <f>B13*F13</f>
        <v>60000</v>
      </c>
      <c r="H13" s="342">
        <f>D13+F13</f>
        <v>5000</v>
      </c>
      <c r="I13" s="341">
        <f>E13+G13</f>
        <v>60000</v>
      </c>
    </row>
    <row r="14" spans="1:10" x14ac:dyDescent="0.2">
      <c r="B14" s="46"/>
      <c r="D14" s="48"/>
      <c r="E14" s="46">
        <f t="shared" ref="E14:E35" si="1">B14*D14</f>
        <v>0</v>
      </c>
      <c r="F14" s="48"/>
      <c r="G14" s="46">
        <f t="shared" ref="G14:G35" si="2">B14*F14</f>
        <v>0</v>
      </c>
      <c r="H14" s="48">
        <f t="shared" ref="H14:I35" si="3">D14+F14</f>
        <v>0</v>
      </c>
      <c r="I14" s="46"/>
    </row>
    <row r="15" spans="1:10" customFormat="1" x14ac:dyDescent="0.2">
      <c r="A15" s="308" t="s">
        <v>779</v>
      </c>
      <c r="B15" s="320">
        <v>1000</v>
      </c>
      <c r="C15" s="310" t="s">
        <v>776</v>
      </c>
      <c r="D15" s="333">
        <v>25</v>
      </c>
      <c r="E15" s="320">
        <f>B15*D15</f>
        <v>25000</v>
      </c>
      <c r="F15" s="334">
        <v>66</v>
      </c>
      <c r="G15" s="341">
        <f t="shared" si="2"/>
        <v>66000</v>
      </c>
      <c r="H15" s="342">
        <f t="shared" si="3"/>
        <v>91</v>
      </c>
      <c r="I15" s="341">
        <f t="shared" si="3"/>
        <v>91000</v>
      </c>
    </row>
    <row r="16" spans="1:10" customFormat="1" x14ac:dyDescent="0.2">
      <c r="A16" s="308"/>
      <c r="B16" s="320"/>
      <c r="C16" s="310"/>
      <c r="D16" s="333"/>
      <c r="E16" s="320"/>
      <c r="F16" s="334"/>
      <c r="G16" s="341">
        <f t="shared" si="2"/>
        <v>0</v>
      </c>
      <c r="H16" s="342">
        <f t="shared" si="3"/>
        <v>0</v>
      </c>
      <c r="I16" s="341">
        <f t="shared" si="3"/>
        <v>0</v>
      </c>
    </row>
    <row r="17" spans="1:9" customFormat="1" x14ac:dyDescent="0.2">
      <c r="A17" s="308" t="s">
        <v>780</v>
      </c>
      <c r="B17" s="320">
        <v>1000</v>
      </c>
      <c r="C17" s="310" t="s">
        <v>776</v>
      </c>
      <c r="D17" s="333"/>
      <c r="E17" s="320"/>
      <c r="F17" s="334">
        <v>85</v>
      </c>
      <c r="G17" s="341">
        <f t="shared" si="2"/>
        <v>85000</v>
      </c>
      <c r="H17" s="342">
        <f t="shared" si="3"/>
        <v>85</v>
      </c>
      <c r="I17" s="341">
        <f t="shared" si="3"/>
        <v>85000</v>
      </c>
    </row>
    <row r="18" spans="1:9" x14ac:dyDescent="0.2">
      <c r="B18" s="46"/>
      <c r="D18" s="48"/>
      <c r="E18" s="46">
        <f t="shared" si="1"/>
        <v>0</v>
      </c>
      <c r="F18" s="48"/>
      <c r="G18" s="46">
        <f t="shared" si="2"/>
        <v>0</v>
      </c>
      <c r="H18" s="48">
        <f t="shared" si="3"/>
        <v>0</v>
      </c>
      <c r="I18" s="46"/>
    </row>
    <row r="19" spans="1:9" customFormat="1" x14ac:dyDescent="0.2">
      <c r="A19" s="308" t="s">
        <v>781</v>
      </c>
      <c r="B19" s="320">
        <v>12</v>
      </c>
      <c r="C19" s="310" t="s">
        <v>103</v>
      </c>
      <c r="D19" s="333"/>
      <c r="E19" s="320">
        <f>B19*D19</f>
        <v>0</v>
      </c>
      <c r="F19" s="334">
        <v>3750</v>
      </c>
      <c r="G19" s="341">
        <f t="shared" si="2"/>
        <v>45000</v>
      </c>
      <c r="H19" s="342">
        <f t="shared" si="3"/>
        <v>3750</v>
      </c>
      <c r="I19" s="341">
        <f t="shared" si="3"/>
        <v>45000</v>
      </c>
    </row>
    <row r="20" spans="1:9" customFormat="1" x14ac:dyDescent="0.2">
      <c r="A20" s="308"/>
      <c r="B20" s="320"/>
      <c r="C20" s="310"/>
      <c r="D20" s="333"/>
      <c r="E20" s="320"/>
      <c r="F20" s="334"/>
      <c r="G20" s="341"/>
      <c r="H20" s="342"/>
      <c r="I20" s="341"/>
    </row>
    <row r="21" spans="1:9" customFormat="1" x14ac:dyDescent="0.2">
      <c r="A21" s="308"/>
      <c r="B21" s="320"/>
      <c r="C21" s="310"/>
      <c r="D21" s="333"/>
      <c r="E21" s="320"/>
      <c r="F21" s="334"/>
      <c r="G21" s="341"/>
      <c r="H21" s="342"/>
      <c r="I21" s="341"/>
    </row>
    <row r="22" spans="1:9" customFormat="1" x14ac:dyDescent="0.2">
      <c r="A22" s="308"/>
      <c r="B22" s="320"/>
      <c r="C22" s="310"/>
      <c r="D22" s="333"/>
      <c r="E22" s="320"/>
      <c r="F22" s="334"/>
      <c r="G22" s="341"/>
      <c r="H22" s="342"/>
      <c r="I22" s="341"/>
    </row>
    <row r="23" spans="1:9" customFormat="1" x14ac:dyDescent="0.2">
      <c r="A23" s="308"/>
      <c r="B23" s="320"/>
      <c r="C23" s="310"/>
      <c r="D23" s="333"/>
      <c r="E23" s="320"/>
      <c r="F23" s="334"/>
      <c r="G23" s="341"/>
      <c r="H23" s="342"/>
      <c r="I23" s="341"/>
    </row>
    <row r="24" spans="1:9" x14ac:dyDescent="0.2">
      <c r="B24" s="46"/>
      <c r="D24" s="48"/>
      <c r="E24" s="46">
        <f t="shared" si="1"/>
        <v>0</v>
      </c>
      <c r="F24" s="48"/>
      <c r="G24" s="46">
        <f t="shared" si="2"/>
        <v>0</v>
      </c>
      <c r="H24" s="48">
        <f t="shared" si="3"/>
        <v>0</v>
      </c>
      <c r="I24" s="46">
        <f t="shared" ref="I24:I35" si="4">SUM(E24,G24)</f>
        <v>0</v>
      </c>
    </row>
    <row r="25" spans="1:9" x14ac:dyDescent="0.2">
      <c r="B25" s="46"/>
      <c r="D25" s="48"/>
      <c r="E25" s="46">
        <f t="shared" si="1"/>
        <v>0</v>
      </c>
      <c r="F25" s="48"/>
      <c r="G25" s="46">
        <f t="shared" si="2"/>
        <v>0</v>
      </c>
      <c r="H25" s="48">
        <f t="shared" si="3"/>
        <v>0</v>
      </c>
      <c r="I25" s="46">
        <f t="shared" si="4"/>
        <v>0</v>
      </c>
    </row>
    <row r="26" spans="1:9" x14ac:dyDescent="0.2">
      <c r="B26" s="46"/>
      <c r="D26" s="48"/>
      <c r="E26" s="46"/>
      <c r="F26" s="48"/>
      <c r="G26" s="46"/>
      <c r="H26" s="48"/>
      <c r="I26" s="46"/>
    </row>
    <row r="27" spans="1:9" x14ac:dyDescent="0.2">
      <c r="B27" s="46"/>
      <c r="D27" s="48"/>
      <c r="E27" s="46"/>
      <c r="F27" s="48"/>
      <c r="G27" s="46"/>
      <c r="H27" s="48"/>
      <c r="I27" s="46"/>
    </row>
    <row r="28" spans="1:9" x14ac:dyDescent="0.2">
      <c r="B28" s="46"/>
      <c r="D28" s="48"/>
      <c r="E28" s="46"/>
      <c r="F28" s="48"/>
      <c r="G28" s="46"/>
      <c r="H28" s="48"/>
      <c r="I28" s="46"/>
    </row>
    <row r="29" spans="1:9" x14ac:dyDescent="0.2">
      <c r="B29" s="46"/>
      <c r="D29" s="48"/>
      <c r="E29" s="46"/>
      <c r="F29" s="48"/>
      <c r="G29" s="46"/>
      <c r="H29" s="48"/>
      <c r="I29" s="46"/>
    </row>
    <row r="30" spans="1:9" x14ac:dyDescent="0.2">
      <c r="B30" s="46"/>
      <c r="D30" s="48"/>
      <c r="E30" s="46">
        <f t="shared" si="1"/>
        <v>0</v>
      </c>
      <c r="F30" s="48"/>
      <c r="G30" s="46">
        <f t="shared" si="2"/>
        <v>0</v>
      </c>
      <c r="H30" s="48">
        <f t="shared" si="3"/>
        <v>0</v>
      </c>
      <c r="I30" s="46">
        <f t="shared" si="4"/>
        <v>0</v>
      </c>
    </row>
    <row r="31" spans="1:9" x14ac:dyDescent="0.2">
      <c r="B31" s="46"/>
      <c r="D31" s="48"/>
      <c r="E31" s="46">
        <f t="shared" si="1"/>
        <v>0</v>
      </c>
      <c r="F31" s="48"/>
      <c r="G31" s="46">
        <f t="shared" si="2"/>
        <v>0</v>
      </c>
      <c r="H31" s="48">
        <f t="shared" si="3"/>
        <v>0</v>
      </c>
      <c r="I31" s="46">
        <f t="shared" si="4"/>
        <v>0</v>
      </c>
    </row>
    <row r="32" spans="1:9" x14ac:dyDescent="0.2">
      <c r="B32" s="46"/>
      <c r="D32" s="48"/>
      <c r="E32" s="46">
        <f t="shared" si="1"/>
        <v>0</v>
      </c>
      <c r="F32" s="48"/>
      <c r="G32" s="46">
        <f t="shared" si="2"/>
        <v>0</v>
      </c>
      <c r="H32" s="48">
        <f t="shared" si="3"/>
        <v>0</v>
      </c>
      <c r="I32" s="46">
        <f t="shared" si="4"/>
        <v>0</v>
      </c>
    </row>
    <row r="33" spans="1:10" x14ac:dyDescent="0.2">
      <c r="B33" s="46"/>
      <c r="D33" s="48"/>
      <c r="E33" s="46">
        <f t="shared" si="1"/>
        <v>0</v>
      </c>
      <c r="F33" s="48"/>
      <c r="G33" s="46">
        <f t="shared" si="2"/>
        <v>0</v>
      </c>
      <c r="H33" s="48">
        <f t="shared" si="3"/>
        <v>0</v>
      </c>
      <c r="I33" s="46">
        <f t="shared" si="4"/>
        <v>0</v>
      </c>
    </row>
    <row r="34" spans="1:10" x14ac:dyDescent="0.2">
      <c r="B34" s="46"/>
      <c r="D34" s="48"/>
      <c r="E34" s="46">
        <f t="shared" si="1"/>
        <v>0</v>
      </c>
      <c r="F34" s="48"/>
      <c r="G34" s="46">
        <f t="shared" si="2"/>
        <v>0</v>
      </c>
      <c r="H34" s="48">
        <f t="shared" si="3"/>
        <v>0</v>
      </c>
      <c r="I34" s="46">
        <f t="shared" si="4"/>
        <v>0</v>
      </c>
    </row>
    <row r="35" spans="1:10" x14ac:dyDescent="0.2">
      <c r="B35" s="46"/>
      <c r="D35" s="48"/>
      <c r="E35" s="46">
        <f t="shared" si="1"/>
        <v>0</v>
      </c>
      <c r="F35" s="48"/>
      <c r="G35" s="46">
        <f t="shared" si="2"/>
        <v>0</v>
      </c>
      <c r="H35" s="48">
        <f t="shared" si="3"/>
        <v>0</v>
      </c>
      <c r="I35" s="46">
        <f t="shared" si="4"/>
        <v>0</v>
      </c>
    </row>
    <row r="36" spans="1:10" ht="13.5" thickBot="1" x14ac:dyDescent="0.25">
      <c r="A36" s="23" t="s">
        <v>7</v>
      </c>
      <c r="B36" s="50">
        <v>14</v>
      </c>
      <c r="C36" s="24" t="s">
        <v>103</v>
      </c>
      <c r="D36" s="51"/>
      <c r="E36" s="47">
        <f>SUM(E1:E35)</f>
        <v>25000</v>
      </c>
      <c r="F36" s="51"/>
      <c r="G36" s="47">
        <f>SUM(G1:G35)</f>
        <v>507100</v>
      </c>
      <c r="H36" s="51"/>
      <c r="I36" s="47">
        <f>SUM(I1:I35)</f>
        <v>532100</v>
      </c>
      <c r="J36" s="80"/>
    </row>
    <row r="37" spans="1:10" ht="13.5" thickTop="1" x14ac:dyDescent="0.2"/>
  </sheetData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D08B8-B60F-4613-ADB0-B25F16CD5754}">
  <sheetPr>
    <tabColor theme="3" tint="0.79998168889431442"/>
  </sheetPr>
  <dimension ref="A1:J37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99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104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customFormat="1" x14ac:dyDescent="0.2">
      <c r="A7" s="308" t="s">
        <v>758</v>
      </c>
      <c r="B7" s="320">
        <v>14</v>
      </c>
      <c r="C7" s="332" t="s">
        <v>103</v>
      </c>
      <c r="D7" s="333">
        <v>1700</v>
      </c>
      <c r="E7" s="320">
        <f t="shared" ref="E7" si="0">B7*D7</f>
        <v>23800</v>
      </c>
      <c r="F7" s="334">
        <v>25</v>
      </c>
      <c r="G7" s="333">
        <f t="shared" ref="G7" si="1">B7*F7</f>
        <v>350</v>
      </c>
      <c r="H7" s="308"/>
      <c r="I7" s="308"/>
    </row>
    <row r="8" spans="1:10" x14ac:dyDescent="0.2">
      <c r="B8" s="46"/>
      <c r="D8" s="48"/>
      <c r="E8" s="46">
        <f t="shared" ref="E8:E35" si="2">B8*D8</f>
        <v>0</v>
      </c>
      <c r="F8" s="48"/>
      <c r="G8" s="46">
        <f t="shared" ref="G8:G35" si="3">B8*F8</f>
        <v>0</v>
      </c>
      <c r="H8" s="48">
        <f t="shared" ref="H8:H35" si="4">D8+F8</f>
        <v>0</v>
      </c>
      <c r="I8" s="46">
        <f t="shared" ref="I8:I35" si="5">SUM(E8,G8)</f>
        <v>0</v>
      </c>
    </row>
    <row r="9" spans="1:10" customFormat="1" x14ac:dyDescent="0.2">
      <c r="A9" s="308" t="s">
        <v>759</v>
      </c>
      <c r="B9" s="320">
        <v>14</v>
      </c>
      <c r="C9" s="332" t="s">
        <v>103</v>
      </c>
      <c r="D9" s="333">
        <v>4685</v>
      </c>
      <c r="E9" s="320">
        <f t="shared" si="2"/>
        <v>65590</v>
      </c>
      <c r="F9" s="334">
        <v>10</v>
      </c>
      <c r="G9" s="333">
        <f t="shared" si="3"/>
        <v>140</v>
      </c>
      <c r="H9" s="308"/>
      <c r="I9" s="308"/>
    </row>
    <row r="10" spans="1:10" x14ac:dyDescent="0.2">
      <c r="B10" s="46"/>
      <c r="D10" s="48"/>
      <c r="E10" s="46">
        <f t="shared" si="2"/>
        <v>0</v>
      </c>
      <c r="F10" s="48"/>
      <c r="G10" s="46">
        <f t="shared" si="3"/>
        <v>0</v>
      </c>
      <c r="H10" s="48">
        <f t="shared" si="4"/>
        <v>0</v>
      </c>
      <c r="I10" s="46">
        <f t="shared" si="5"/>
        <v>0</v>
      </c>
    </row>
    <row r="11" spans="1:10" customFormat="1" x14ac:dyDescent="0.2">
      <c r="A11" s="308" t="s">
        <v>763</v>
      </c>
      <c r="B11" s="320">
        <v>1</v>
      </c>
      <c r="C11" s="332" t="s">
        <v>288</v>
      </c>
      <c r="D11" s="333">
        <v>2250</v>
      </c>
      <c r="E11" s="320">
        <f t="shared" si="2"/>
        <v>2250</v>
      </c>
      <c r="F11" s="334">
        <v>135</v>
      </c>
      <c r="G11" s="333">
        <f t="shared" si="3"/>
        <v>135</v>
      </c>
      <c r="H11" s="308"/>
      <c r="I11" s="308"/>
    </row>
    <row r="12" spans="1:10" x14ac:dyDescent="0.2">
      <c r="B12" s="46"/>
      <c r="D12" s="48"/>
      <c r="E12" s="46">
        <f t="shared" si="2"/>
        <v>0</v>
      </c>
      <c r="F12" s="48"/>
      <c r="G12" s="285">
        <f t="shared" si="3"/>
        <v>0</v>
      </c>
      <c r="H12" s="48">
        <f t="shared" ref="H12" si="6">D12+F12</f>
        <v>0</v>
      </c>
      <c r="I12" s="46">
        <f t="shared" ref="I12" si="7">SUM(E12,G12)</f>
        <v>0</v>
      </c>
    </row>
    <row r="13" spans="1:10" s="298" customFormat="1" x14ac:dyDescent="0.2">
      <c r="A13" s="298" t="s">
        <v>265</v>
      </c>
      <c r="B13" s="299"/>
      <c r="C13" s="300"/>
      <c r="D13" s="301"/>
      <c r="E13" s="302">
        <f t="shared" si="2"/>
        <v>0</v>
      </c>
      <c r="F13" s="303"/>
      <c r="G13" s="304">
        <f>SUM(G1:G12)</f>
        <v>625</v>
      </c>
      <c r="H13" s="305" t="s">
        <v>241</v>
      </c>
      <c r="I13" s="299"/>
    </row>
    <row r="14" spans="1:10" x14ac:dyDescent="0.2">
      <c r="B14" s="46"/>
      <c r="D14" s="48"/>
      <c r="E14" s="46"/>
      <c r="F14" s="48"/>
      <c r="G14" s="46"/>
      <c r="H14" s="48"/>
      <c r="I14" s="46"/>
    </row>
    <row r="15" spans="1:10" x14ac:dyDescent="0.2">
      <c r="A15" s="40" t="s">
        <v>242</v>
      </c>
      <c r="B15" s="46"/>
      <c r="D15" s="48"/>
      <c r="E15" s="46"/>
      <c r="F15" s="48"/>
      <c r="G15" s="296">
        <f>'Labor Rates'!F31</f>
        <v>85.47</v>
      </c>
      <c r="H15" s="297" t="s">
        <v>254</v>
      </c>
      <c r="I15" s="46"/>
    </row>
    <row r="16" spans="1:10" x14ac:dyDescent="0.2">
      <c r="B16" s="46"/>
      <c r="D16" s="48"/>
      <c r="E16" s="46">
        <f t="shared" si="2"/>
        <v>0</v>
      </c>
      <c r="F16" s="48"/>
      <c r="G16" s="46">
        <f t="shared" si="3"/>
        <v>0</v>
      </c>
      <c r="H16" s="48">
        <f t="shared" si="4"/>
        <v>0</v>
      </c>
      <c r="I16" s="46">
        <f t="shared" si="5"/>
        <v>0</v>
      </c>
    </row>
    <row r="17" spans="2:9" x14ac:dyDescent="0.2">
      <c r="B17" s="46"/>
      <c r="D17" s="48"/>
      <c r="E17" s="46">
        <f t="shared" si="2"/>
        <v>0</v>
      </c>
      <c r="F17" s="48"/>
      <c r="G17" s="46">
        <f t="shared" si="3"/>
        <v>0</v>
      </c>
      <c r="H17" s="48">
        <f t="shared" si="4"/>
        <v>0</v>
      </c>
      <c r="I17" s="46">
        <f t="shared" si="5"/>
        <v>0</v>
      </c>
    </row>
    <row r="18" spans="2:9" x14ac:dyDescent="0.2">
      <c r="B18" s="46"/>
      <c r="D18" s="48"/>
      <c r="E18" s="46">
        <f t="shared" si="2"/>
        <v>0</v>
      </c>
      <c r="F18" s="48"/>
      <c r="G18" s="46">
        <f t="shared" si="3"/>
        <v>0</v>
      </c>
      <c r="H18" s="48">
        <f t="shared" si="4"/>
        <v>0</v>
      </c>
      <c r="I18" s="46">
        <f t="shared" si="5"/>
        <v>0</v>
      </c>
    </row>
    <row r="19" spans="2:9" x14ac:dyDescent="0.2">
      <c r="B19" s="46"/>
      <c r="D19" s="48"/>
      <c r="E19" s="46">
        <f t="shared" si="2"/>
        <v>0</v>
      </c>
      <c r="F19" s="48"/>
      <c r="G19" s="46">
        <f t="shared" si="3"/>
        <v>0</v>
      </c>
      <c r="H19" s="48">
        <f t="shared" si="4"/>
        <v>0</v>
      </c>
      <c r="I19" s="46">
        <f t="shared" si="5"/>
        <v>0</v>
      </c>
    </row>
    <row r="20" spans="2:9" x14ac:dyDescent="0.2">
      <c r="B20" s="46"/>
      <c r="D20" s="48"/>
      <c r="E20" s="46">
        <f t="shared" si="2"/>
        <v>0</v>
      </c>
      <c r="F20" s="48"/>
      <c r="G20" s="46">
        <f t="shared" si="3"/>
        <v>0</v>
      </c>
      <c r="H20" s="48">
        <f t="shared" si="4"/>
        <v>0</v>
      </c>
      <c r="I20" s="46">
        <f t="shared" si="5"/>
        <v>0</v>
      </c>
    </row>
    <row r="21" spans="2:9" x14ac:dyDescent="0.2">
      <c r="B21" s="46"/>
      <c r="D21" s="48"/>
      <c r="E21" s="46">
        <f t="shared" si="2"/>
        <v>0</v>
      </c>
      <c r="F21" s="48"/>
      <c r="G21" s="46">
        <f t="shared" si="3"/>
        <v>0</v>
      </c>
      <c r="H21" s="48">
        <f t="shared" si="4"/>
        <v>0</v>
      </c>
      <c r="I21" s="46">
        <f t="shared" si="5"/>
        <v>0</v>
      </c>
    </row>
    <row r="22" spans="2:9" x14ac:dyDescent="0.2">
      <c r="B22" s="46"/>
      <c r="D22" s="48"/>
      <c r="E22" s="46">
        <f t="shared" si="2"/>
        <v>0</v>
      </c>
      <c r="F22" s="48"/>
      <c r="G22" s="46">
        <f t="shared" si="3"/>
        <v>0</v>
      </c>
      <c r="H22" s="48">
        <f t="shared" si="4"/>
        <v>0</v>
      </c>
      <c r="I22" s="46">
        <f t="shared" si="5"/>
        <v>0</v>
      </c>
    </row>
    <row r="23" spans="2:9" x14ac:dyDescent="0.2">
      <c r="B23" s="46"/>
      <c r="D23" s="48"/>
      <c r="E23" s="46">
        <f t="shared" si="2"/>
        <v>0</v>
      </c>
      <c r="F23" s="48"/>
      <c r="G23" s="46">
        <f t="shared" si="3"/>
        <v>0</v>
      </c>
      <c r="H23" s="48">
        <f t="shared" si="4"/>
        <v>0</v>
      </c>
      <c r="I23" s="46">
        <f t="shared" si="5"/>
        <v>0</v>
      </c>
    </row>
    <row r="24" spans="2:9" x14ac:dyDescent="0.2">
      <c r="B24" s="46"/>
      <c r="D24" s="48"/>
      <c r="E24" s="46"/>
      <c r="F24" s="48"/>
      <c r="G24" s="46"/>
      <c r="H24" s="48"/>
      <c r="I24" s="46"/>
    </row>
    <row r="25" spans="2:9" x14ac:dyDescent="0.2">
      <c r="B25" s="46"/>
      <c r="D25" s="48"/>
      <c r="E25" s="46"/>
      <c r="F25" s="48"/>
      <c r="G25" s="46"/>
      <c r="H25" s="48"/>
      <c r="I25" s="46"/>
    </row>
    <row r="26" spans="2:9" x14ac:dyDescent="0.2">
      <c r="B26" s="46"/>
      <c r="D26" s="48"/>
      <c r="E26" s="46"/>
      <c r="F26" s="48"/>
      <c r="G26" s="46"/>
      <c r="H26" s="48"/>
      <c r="I26" s="46"/>
    </row>
    <row r="27" spans="2:9" x14ac:dyDescent="0.2">
      <c r="B27" s="46"/>
      <c r="D27" s="48"/>
      <c r="E27" s="46"/>
      <c r="F27" s="48"/>
      <c r="G27" s="46"/>
      <c r="H27" s="48"/>
      <c r="I27" s="46"/>
    </row>
    <row r="28" spans="2:9" x14ac:dyDescent="0.2">
      <c r="B28" s="46"/>
      <c r="D28" s="48"/>
      <c r="E28" s="46"/>
      <c r="F28" s="48"/>
      <c r="G28" s="46"/>
      <c r="H28" s="48"/>
      <c r="I28" s="46"/>
    </row>
    <row r="29" spans="2:9" x14ac:dyDescent="0.2">
      <c r="B29" s="46"/>
      <c r="D29" s="48"/>
      <c r="E29" s="46"/>
      <c r="F29" s="48"/>
      <c r="G29" s="46"/>
      <c r="H29" s="48"/>
      <c r="I29" s="46"/>
    </row>
    <row r="30" spans="2:9" x14ac:dyDescent="0.2">
      <c r="B30" s="46"/>
      <c r="D30" s="48"/>
      <c r="E30" s="46">
        <f t="shared" si="2"/>
        <v>0</v>
      </c>
      <c r="F30" s="48"/>
      <c r="G30" s="46">
        <f t="shared" si="3"/>
        <v>0</v>
      </c>
      <c r="H30" s="48">
        <f t="shared" si="4"/>
        <v>0</v>
      </c>
      <c r="I30" s="46">
        <f t="shared" si="5"/>
        <v>0</v>
      </c>
    </row>
    <row r="31" spans="2:9" x14ac:dyDescent="0.2">
      <c r="B31" s="46"/>
      <c r="D31" s="48"/>
      <c r="E31" s="46">
        <f t="shared" si="2"/>
        <v>0</v>
      </c>
      <c r="F31" s="48"/>
      <c r="G31" s="46">
        <f t="shared" si="3"/>
        <v>0</v>
      </c>
      <c r="H31" s="48">
        <f t="shared" si="4"/>
        <v>0</v>
      </c>
      <c r="I31" s="46">
        <f t="shared" si="5"/>
        <v>0</v>
      </c>
    </row>
    <row r="32" spans="2:9" x14ac:dyDescent="0.2">
      <c r="B32" s="46"/>
      <c r="D32" s="48"/>
      <c r="E32" s="46">
        <f t="shared" si="2"/>
        <v>0</v>
      </c>
      <c r="F32" s="48"/>
      <c r="G32" s="46">
        <f t="shared" si="3"/>
        <v>0</v>
      </c>
      <c r="H32" s="48">
        <f t="shared" si="4"/>
        <v>0</v>
      </c>
      <c r="I32" s="46">
        <f t="shared" si="5"/>
        <v>0</v>
      </c>
    </row>
    <row r="33" spans="1:10" x14ac:dyDescent="0.2">
      <c r="B33" s="46"/>
      <c r="D33" s="48"/>
      <c r="E33" s="46">
        <f t="shared" si="2"/>
        <v>0</v>
      </c>
      <c r="F33" s="48"/>
      <c r="G33" s="46">
        <f t="shared" si="3"/>
        <v>0</v>
      </c>
      <c r="H33" s="48">
        <f t="shared" si="4"/>
        <v>0</v>
      </c>
      <c r="I33" s="46">
        <f t="shared" si="5"/>
        <v>0</v>
      </c>
    </row>
    <row r="34" spans="1:10" x14ac:dyDescent="0.2">
      <c r="B34" s="46"/>
      <c r="D34" s="48"/>
      <c r="E34" s="46">
        <f t="shared" si="2"/>
        <v>0</v>
      </c>
      <c r="F34" s="48"/>
      <c r="G34" s="46">
        <f t="shared" si="3"/>
        <v>0</v>
      </c>
      <c r="H34" s="48">
        <f t="shared" si="4"/>
        <v>0</v>
      </c>
      <c r="I34" s="46">
        <f t="shared" si="5"/>
        <v>0</v>
      </c>
    </row>
    <row r="35" spans="1:10" x14ac:dyDescent="0.2">
      <c r="B35" s="46"/>
      <c r="D35" s="48"/>
      <c r="E35" s="46">
        <f t="shared" si="2"/>
        <v>0</v>
      </c>
      <c r="F35" s="48"/>
      <c r="G35" s="46">
        <f t="shared" si="3"/>
        <v>0</v>
      </c>
      <c r="H35" s="48">
        <f t="shared" si="4"/>
        <v>0</v>
      </c>
      <c r="I35" s="46">
        <f t="shared" si="5"/>
        <v>0</v>
      </c>
    </row>
    <row r="36" spans="1:10" ht="13.5" thickBot="1" x14ac:dyDescent="0.25">
      <c r="A36" s="23" t="s">
        <v>7</v>
      </c>
      <c r="B36" s="50">
        <v>14</v>
      </c>
      <c r="C36" s="24" t="s">
        <v>103</v>
      </c>
      <c r="D36" s="51"/>
      <c r="E36" s="47">
        <f>SUM(E1:E35)</f>
        <v>91640</v>
      </c>
      <c r="F36" s="51"/>
      <c r="G36" s="47">
        <f>G13*G15</f>
        <v>53419</v>
      </c>
      <c r="H36" s="51"/>
      <c r="I36" s="47">
        <f>G36+E36</f>
        <v>145059</v>
      </c>
      <c r="J36" s="80"/>
    </row>
    <row r="37" spans="1:10" ht="13.5" thickTop="1" x14ac:dyDescent="0.2"/>
  </sheetData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C5946-D989-4D87-B57E-40C6C7D03707}">
  <sheetPr>
    <tabColor theme="3" tint="0.79998168889431442"/>
  </sheetPr>
  <dimension ref="A1:J37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99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105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customFormat="1" x14ac:dyDescent="0.2">
      <c r="A7" s="308" t="s">
        <v>975</v>
      </c>
      <c r="B7" s="320">
        <v>14</v>
      </c>
      <c r="C7" s="332" t="s">
        <v>103</v>
      </c>
      <c r="D7" s="333">
        <v>5500</v>
      </c>
      <c r="E7" s="320">
        <f t="shared" ref="E7:E9" si="0">B7*D7</f>
        <v>77000</v>
      </c>
      <c r="F7" s="334">
        <v>50</v>
      </c>
      <c r="G7" s="333">
        <f t="shared" ref="G7:G9" si="1">B7*F7</f>
        <v>700</v>
      </c>
      <c r="H7" s="308"/>
      <c r="I7" s="308"/>
    </row>
    <row r="8" spans="1:10" customFormat="1" x14ac:dyDescent="0.2">
      <c r="A8" s="308"/>
      <c r="B8" s="320"/>
      <c r="C8" s="332"/>
      <c r="D8" s="333"/>
      <c r="E8" s="320">
        <f t="shared" si="0"/>
        <v>0</v>
      </c>
      <c r="F8" s="334"/>
      <c r="G8" s="333">
        <f t="shared" si="1"/>
        <v>0</v>
      </c>
      <c r="H8" s="308"/>
      <c r="I8" s="308"/>
    </row>
    <row r="9" spans="1:10" customFormat="1" x14ac:dyDescent="0.2">
      <c r="A9" s="308" t="s">
        <v>760</v>
      </c>
      <c r="B9" s="320">
        <v>14</v>
      </c>
      <c r="C9" s="332" t="s">
        <v>103</v>
      </c>
      <c r="D9" s="333">
        <v>1755</v>
      </c>
      <c r="E9" s="320">
        <f t="shared" si="0"/>
        <v>24570</v>
      </c>
      <c r="F9" s="334">
        <v>5</v>
      </c>
      <c r="G9" s="333">
        <f t="shared" si="1"/>
        <v>70</v>
      </c>
      <c r="H9" s="308"/>
      <c r="I9" s="308"/>
    </row>
    <row r="10" spans="1:10" x14ac:dyDescent="0.2">
      <c r="B10" s="46"/>
      <c r="D10" s="48"/>
      <c r="E10" s="46">
        <f t="shared" ref="E10:E35" si="2">B10*D10</f>
        <v>0</v>
      </c>
      <c r="F10" s="48"/>
      <c r="G10" s="46">
        <f t="shared" ref="G10:G35" si="3">B10*F10</f>
        <v>0</v>
      </c>
      <c r="H10" s="48">
        <f t="shared" ref="H10:H35" si="4">D10+F10</f>
        <v>0</v>
      </c>
      <c r="I10" s="46">
        <f t="shared" ref="I10:I35" si="5">SUM(E10,G10)</f>
        <v>0</v>
      </c>
    </row>
    <row r="11" spans="1:10" customFormat="1" x14ac:dyDescent="0.2">
      <c r="A11" s="308" t="s">
        <v>767</v>
      </c>
      <c r="B11" s="320">
        <v>14</v>
      </c>
      <c r="C11" s="332" t="s">
        <v>103</v>
      </c>
      <c r="D11" s="333">
        <v>1450</v>
      </c>
      <c r="E11" s="320">
        <f>B11*D11</f>
        <v>20300</v>
      </c>
      <c r="F11" s="334">
        <v>0</v>
      </c>
      <c r="G11" s="333">
        <f>B11*F11</f>
        <v>0</v>
      </c>
      <c r="H11" s="308"/>
      <c r="I11" s="308"/>
    </row>
    <row r="12" spans="1:10" x14ac:dyDescent="0.2">
      <c r="B12" s="46"/>
      <c r="D12" s="48"/>
      <c r="E12" s="46">
        <f t="shared" ref="E12:E13" si="6">B12*D12</f>
        <v>0</v>
      </c>
      <c r="F12" s="48"/>
      <c r="G12" s="285">
        <f t="shared" ref="G12" si="7">B12*F12</f>
        <v>0</v>
      </c>
      <c r="H12" s="48">
        <f t="shared" ref="H12" si="8">D12+F12</f>
        <v>0</v>
      </c>
      <c r="I12" s="46">
        <f t="shared" ref="I12" si="9">SUM(E12,G12)</f>
        <v>0</v>
      </c>
    </row>
    <row r="13" spans="1:10" s="298" customFormat="1" x14ac:dyDescent="0.2">
      <c r="A13" s="298" t="s">
        <v>265</v>
      </c>
      <c r="B13" s="299"/>
      <c r="C13" s="300"/>
      <c r="D13" s="301"/>
      <c r="E13" s="302">
        <f t="shared" si="6"/>
        <v>0</v>
      </c>
      <c r="F13" s="303"/>
      <c r="G13" s="304">
        <f>SUM(G1:G12)</f>
        <v>770</v>
      </c>
      <c r="H13" s="305" t="s">
        <v>241</v>
      </c>
      <c r="I13" s="299"/>
    </row>
    <row r="14" spans="1:10" x14ac:dyDescent="0.2">
      <c r="B14" s="46"/>
      <c r="D14" s="48"/>
      <c r="E14" s="46"/>
      <c r="F14" s="48"/>
      <c r="G14" s="46"/>
      <c r="H14" s="48"/>
      <c r="I14" s="46"/>
    </row>
    <row r="15" spans="1:10" x14ac:dyDescent="0.2">
      <c r="A15" s="40" t="s">
        <v>242</v>
      </c>
      <c r="B15" s="46"/>
      <c r="D15" s="48"/>
      <c r="E15" s="46"/>
      <c r="F15" s="48"/>
      <c r="G15" s="296">
        <f>'Labor Rates'!F31</f>
        <v>85.47</v>
      </c>
      <c r="H15" s="297" t="s">
        <v>254</v>
      </c>
      <c r="I15" s="46"/>
    </row>
    <row r="16" spans="1:10" x14ac:dyDescent="0.2">
      <c r="B16" s="46"/>
      <c r="D16" s="48"/>
      <c r="E16" s="46">
        <f t="shared" si="2"/>
        <v>0</v>
      </c>
      <c r="F16" s="48"/>
      <c r="G16" s="46">
        <f t="shared" si="3"/>
        <v>0</v>
      </c>
      <c r="H16" s="48">
        <f t="shared" si="4"/>
        <v>0</v>
      </c>
      <c r="I16" s="46">
        <f t="shared" si="5"/>
        <v>0</v>
      </c>
    </row>
    <row r="17" spans="2:9" x14ac:dyDescent="0.2">
      <c r="B17" s="46"/>
      <c r="D17" s="48"/>
      <c r="E17" s="46">
        <f t="shared" si="2"/>
        <v>0</v>
      </c>
      <c r="F17" s="48"/>
      <c r="G17" s="46">
        <f t="shared" si="3"/>
        <v>0</v>
      </c>
      <c r="H17" s="48">
        <f t="shared" si="4"/>
        <v>0</v>
      </c>
      <c r="I17" s="46">
        <f t="shared" si="5"/>
        <v>0</v>
      </c>
    </row>
    <row r="18" spans="2:9" x14ac:dyDescent="0.2">
      <c r="B18" s="46"/>
      <c r="D18" s="48"/>
      <c r="E18" s="46">
        <f t="shared" si="2"/>
        <v>0</v>
      </c>
      <c r="F18" s="48"/>
      <c r="G18" s="46">
        <f t="shared" si="3"/>
        <v>0</v>
      </c>
      <c r="H18" s="48">
        <f t="shared" si="4"/>
        <v>0</v>
      </c>
      <c r="I18" s="46">
        <f t="shared" si="5"/>
        <v>0</v>
      </c>
    </row>
    <row r="19" spans="2:9" x14ac:dyDescent="0.2">
      <c r="B19" s="46"/>
      <c r="D19" s="48"/>
      <c r="E19" s="46">
        <f t="shared" si="2"/>
        <v>0</v>
      </c>
      <c r="F19" s="48"/>
      <c r="G19" s="46">
        <f t="shared" si="3"/>
        <v>0</v>
      </c>
      <c r="H19" s="48">
        <f t="shared" si="4"/>
        <v>0</v>
      </c>
      <c r="I19" s="46">
        <f t="shared" si="5"/>
        <v>0</v>
      </c>
    </row>
    <row r="20" spans="2:9" x14ac:dyDescent="0.2">
      <c r="B20" s="46"/>
      <c r="D20" s="48"/>
      <c r="E20" s="46">
        <f t="shared" si="2"/>
        <v>0</v>
      </c>
      <c r="F20" s="48"/>
      <c r="G20" s="46">
        <f t="shared" si="3"/>
        <v>0</v>
      </c>
      <c r="H20" s="48">
        <f t="shared" si="4"/>
        <v>0</v>
      </c>
      <c r="I20" s="46">
        <f t="shared" si="5"/>
        <v>0</v>
      </c>
    </row>
    <row r="21" spans="2:9" x14ac:dyDescent="0.2">
      <c r="B21" s="46"/>
      <c r="D21" s="48"/>
      <c r="E21" s="46">
        <f t="shared" si="2"/>
        <v>0</v>
      </c>
      <c r="F21" s="48"/>
      <c r="G21" s="46">
        <f t="shared" si="3"/>
        <v>0</v>
      </c>
      <c r="H21" s="48">
        <f t="shared" si="4"/>
        <v>0</v>
      </c>
      <c r="I21" s="46">
        <f t="shared" si="5"/>
        <v>0</v>
      </c>
    </row>
    <row r="22" spans="2:9" x14ac:dyDescent="0.2">
      <c r="B22" s="46"/>
      <c r="D22" s="48"/>
      <c r="E22" s="46">
        <f t="shared" si="2"/>
        <v>0</v>
      </c>
      <c r="F22" s="48"/>
      <c r="G22" s="46">
        <f t="shared" si="3"/>
        <v>0</v>
      </c>
      <c r="H22" s="48">
        <f t="shared" si="4"/>
        <v>0</v>
      </c>
      <c r="I22" s="46">
        <f t="shared" si="5"/>
        <v>0</v>
      </c>
    </row>
    <row r="23" spans="2:9" x14ac:dyDescent="0.2">
      <c r="B23" s="46"/>
      <c r="D23" s="48"/>
      <c r="E23" s="46">
        <f t="shared" si="2"/>
        <v>0</v>
      </c>
      <c r="F23" s="48"/>
      <c r="G23" s="46">
        <f t="shared" si="3"/>
        <v>0</v>
      </c>
      <c r="H23" s="48">
        <f t="shared" si="4"/>
        <v>0</v>
      </c>
      <c r="I23" s="46">
        <f t="shared" si="5"/>
        <v>0</v>
      </c>
    </row>
    <row r="24" spans="2:9" x14ac:dyDescent="0.2">
      <c r="B24" s="46"/>
      <c r="D24" s="48"/>
      <c r="E24" s="46">
        <f t="shared" si="2"/>
        <v>0</v>
      </c>
      <c r="F24" s="48"/>
      <c r="G24" s="46">
        <f t="shared" si="3"/>
        <v>0</v>
      </c>
      <c r="H24" s="48">
        <f t="shared" si="4"/>
        <v>0</v>
      </c>
      <c r="I24" s="46">
        <f t="shared" si="5"/>
        <v>0</v>
      </c>
    </row>
    <row r="25" spans="2:9" x14ac:dyDescent="0.2">
      <c r="B25" s="46"/>
      <c r="D25" s="48"/>
      <c r="E25" s="46">
        <f t="shared" si="2"/>
        <v>0</v>
      </c>
      <c r="F25" s="48"/>
      <c r="G25" s="46">
        <f t="shared" si="3"/>
        <v>0</v>
      </c>
      <c r="H25" s="48">
        <f t="shared" si="4"/>
        <v>0</v>
      </c>
      <c r="I25" s="46">
        <f t="shared" si="5"/>
        <v>0</v>
      </c>
    </row>
    <row r="26" spans="2:9" x14ac:dyDescent="0.2">
      <c r="B26" s="46"/>
      <c r="D26" s="48"/>
      <c r="E26" s="46"/>
      <c r="F26" s="48"/>
      <c r="G26" s="46"/>
      <c r="H26" s="48"/>
      <c r="I26" s="46"/>
    </row>
    <row r="27" spans="2:9" x14ac:dyDescent="0.2">
      <c r="B27" s="46"/>
      <c r="D27" s="48"/>
      <c r="E27" s="46"/>
      <c r="F27" s="48"/>
      <c r="G27" s="46"/>
      <c r="H27" s="48"/>
      <c r="I27" s="46"/>
    </row>
    <row r="28" spans="2:9" x14ac:dyDescent="0.2">
      <c r="B28" s="46"/>
      <c r="D28" s="48"/>
      <c r="E28" s="46"/>
      <c r="F28" s="48"/>
      <c r="G28" s="46"/>
      <c r="H28" s="48"/>
      <c r="I28" s="46"/>
    </row>
    <row r="29" spans="2:9" x14ac:dyDescent="0.2">
      <c r="B29" s="46"/>
      <c r="D29" s="48"/>
      <c r="E29" s="46"/>
      <c r="F29" s="48"/>
      <c r="G29" s="46"/>
      <c r="H29" s="48"/>
      <c r="I29" s="46"/>
    </row>
    <row r="30" spans="2:9" x14ac:dyDescent="0.2">
      <c r="B30" s="46"/>
      <c r="D30" s="48"/>
      <c r="E30" s="46">
        <f t="shared" si="2"/>
        <v>0</v>
      </c>
      <c r="F30" s="48"/>
      <c r="G30" s="46">
        <f t="shared" si="3"/>
        <v>0</v>
      </c>
      <c r="H30" s="48">
        <f t="shared" si="4"/>
        <v>0</v>
      </c>
      <c r="I30" s="46">
        <f t="shared" si="5"/>
        <v>0</v>
      </c>
    </row>
    <row r="31" spans="2:9" x14ac:dyDescent="0.2">
      <c r="B31" s="46"/>
      <c r="D31" s="48"/>
      <c r="E31" s="46">
        <f t="shared" si="2"/>
        <v>0</v>
      </c>
      <c r="F31" s="48"/>
      <c r="G31" s="46">
        <f t="shared" si="3"/>
        <v>0</v>
      </c>
      <c r="H31" s="48">
        <f t="shared" si="4"/>
        <v>0</v>
      </c>
      <c r="I31" s="46">
        <f t="shared" si="5"/>
        <v>0</v>
      </c>
    </row>
    <row r="32" spans="2:9" x14ac:dyDescent="0.2">
      <c r="B32" s="46"/>
      <c r="D32" s="48"/>
      <c r="E32" s="46">
        <f t="shared" si="2"/>
        <v>0</v>
      </c>
      <c r="F32" s="48"/>
      <c r="G32" s="46">
        <f t="shared" si="3"/>
        <v>0</v>
      </c>
      <c r="H32" s="48">
        <f t="shared" si="4"/>
        <v>0</v>
      </c>
      <c r="I32" s="46">
        <f t="shared" si="5"/>
        <v>0</v>
      </c>
    </row>
    <row r="33" spans="1:10" x14ac:dyDescent="0.2">
      <c r="B33" s="46"/>
      <c r="D33" s="48"/>
      <c r="E33" s="46">
        <f t="shared" si="2"/>
        <v>0</v>
      </c>
      <c r="F33" s="48"/>
      <c r="G33" s="46">
        <f t="shared" si="3"/>
        <v>0</v>
      </c>
      <c r="H33" s="48">
        <f t="shared" si="4"/>
        <v>0</v>
      </c>
      <c r="I33" s="46">
        <f t="shared" si="5"/>
        <v>0</v>
      </c>
    </row>
    <row r="34" spans="1:10" x14ac:dyDescent="0.2">
      <c r="B34" s="46"/>
      <c r="D34" s="48"/>
      <c r="E34" s="46">
        <f t="shared" si="2"/>
        <v>0</v>
      </c>
      <c r="F34" s="48"/>
      <c r="G34" s="46">
        <f t="shared" si="3"/>
        <v>0</v>
      </c>
      <c r="H34" s="48">
        <f t="shared" si="4"/>
        <v>0</v>
      </c>
      <c r="I34" s="46">
        <f t="shared" si="5"/>
        <v>0</v>
      </c>
    </row>
    <row r="35" spans="1:10" x14ac:dyDescent="0.2">
      <c r="B35" s="46"/>
      <c r="D35" s="48"/>
      <c r="E35" s="46">
        <f t="shared" si="2"/>
        <v>0</v>
      </c>
      <c r="F35" s="48"/>
      <c r="G35" s="46">
        <f t="shared" si="3"/>
        <v>0</v>
      </c>
      <c r="H35" s="48">
        <f t="shared" si="4"/>
        <v>0</v>
      </c>
      <c r="I35" s="46">
        <f t="shared" si="5"/>
        <v>0</v>
      </c>
    </row>
    <row r="36" spans="1:10" ht="13.5" thickBot="1" x14ac:dyDescent="0.25">
      <c r="A36" s="23" t="s">
        <v>7</v>
      </c>
      <c r="B36" s="50">
        <v>14</v>
      </c>
      <c r="C36" s="24" t="s">
        <v>103</v>
      </c>
      <c r="D36" s="51"/>
      <c r="E36" s="47">
        <f>SUM(E1:E35)</f>
        <v>121870</v>
      </c>
      <c r="F36" s="51"/>
      <c r="G36" s="47">
        <f>G13*G15</f>
        <v>65812</v>
      </c>
      <c r="H36" s="51"/>
      <c r="I36" s="47">
        <f>G36+E36</f>
        <v>187682</v>
      </c>
      <c r="J36" s="80"/>
    </row>
    <row r="37" spans="1:10" ht="13.5" thickTop="1" x14ac:dyDescent="0.2"/>
  </sheetData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706E2-0AF7-45D8-B15E-8A8C37493E20}">
  <sheetPr>
    <tabColor theme="3" tint="0.79998168889431442"/>
  </sheetPr>
  <dimension ref="A1:J37"/>
  <sheetViews>
    <sheetView showZeros="0" zoomScaleNormal="100" workbookViewId="0"/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99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106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customFormat="1" x14ac:dyDescent="0.2">
      <c r="A7" s="308" t="s">
        <v>761</v>
      </c>
      <c r="B7" s="320">
        <v>14</v>
      </c>
      <c r="C7" s="332" t="s">
        <v>103</v>
      </c>
      <c r="D7" s="333">
        <v>500</v>
      </c>
      <c r="E7" s="320">
        <f t="shared" ref="E7:E9" si="0">B7*D7</f>
        <v>7000</v>
      </c>
      <c r="F7" s="334">
        <v>22</v>
      </c>
      <c r="G7" s="333">
        <f t="shared" ref="G7:G9" si="1">B7*F7</f>
        <v>308</v>
      </c>
      <c r="H7" s="308"/>
      <c r="I7" s="308"/>
    </row>
    <row r="8" spans="1:10" customFormat="1" x14ac:dyDescent="0.2">
      <c r="A8" s="308"/>
      <c r="B8" s="320"/>
      <c r="C8" s="332"/>
      <c r="D8" s="333"/>
      <c r="E8" s="320">
        <f t="shared" si="0"/>
        <v>0</v>
      </c>
      <c r="F8" s="334"/>
      <c r="G8" s="333">
        <f t="shared" si="1"/>
        <v>0</v>
      </c>
      <c r="H8" s="308"/>
      <c r="I8" s="308"/>
    </row>
    <row r="9" spans="1:10" customFormat="1" x14ac:dyDescent="0.2">
      <c r="A9" s="308" t="s">
        <v>762</v>
      </c>
      <c r="B9" s="320">
        <v>8</v>
      </c>
      <c r="C9" s="332" t="s">
        <v>103</v>
      </c>
      <c r="D9" s="333">
        <v>750</v>
      </c>
      <c r="E9" s="320">
        <f t="shared" si="0"/>
        <v>6000</v>
      </c>
      <c r="F9" s="334">
        <v>20</v>
      </c>
      <c r="G9" s="333">
        <f t="shared" si="1"/>
        <v>160</v>
      </c>
      <c r="H9" s="308"/>
      <c r="I9" s="308"/>
    </row>
    <row r="10" spans="1:10" x14ac:dyDescent="0.2">
      <c r="B10" s="46"/>
      <c r="D10" s="48"/>
      <c r="E10" s="46">
        <f t="shared" ref="E10:E35" si="2">B10*D10</f>
        <v>0</v>
      </c>
      <c r="F10" s="48"/>
      <c r="G10" s="46">
        <f t="shared" ref="G10:G35" si="3">B10*F10</f>
        <v>0</v>
      </c>
      <c r="H10" s="48">
        <f t="shared" ref="H10:H35" si="4">D10+F10</f>
        <v>0</v>
      </c>
      <c r="I10" s="46">
        <f t="shared" ref="I10:I35" si="5">SUM(E10,G10)</f>
        <v>0</v>
      </c>
    </row>
    <row r="11" spans="1:10" customFormat="1" x14ac:dyDescent="0.2">
      <c r="A11" s="308" t="s">
        <v>764</v>
      </c>
      <c r="B11" s="320">
        <v>1</v>
      </c>
      <c r="C11" s="332" t="s">
        <v>288</v>
      </c>
      <c r="D11" s="333">
        <v>27500</v>
      </c>
      <c r="E11" s="320">
        <f t="shared" si="2"/>
        <v>27500</v>
      </c>
      <c r="F11" s="334">
        <v>0</v>
      </c>
      <c r="G11" s="333">
        <f t="shared" si="3"/>
        <v>0</v>
      </c>
      <c r="H11" s="308"/>
      <c r="I11" s="308"/>
    </row>
    <row r="12" spans="1:10" customFormat="1" x14ac:dyDescent="0.2">
      <c r="A12" s="308"/>
      <c r="B12" s="320"/>
      <c r="C12" s="332"/>
      <c r="D12" s="333"/>
      <c r="E12" s="320">
        <f t="shared" si="2"/>
        <v>0</v>
      </c>
      <c r="F12" s="334"/>
      <c r="G12" s="333">
        <f t="shared" si="3"/>
        <v>0</v>
      </c>
      <c r="H12" s="308"/>
      <c r="I12" s="308"/>
    </row>
    <row r="13" spans="1:10" customFormat="1" x14ac:dyDescent="0.2">
      <c r="A13" s="308" t="s">
        <v>765</v>
      </c>
      <c r="B13" s="320">
        <v>1</v>
      </c>
      <c r="C13" s="332" t="s">
        <v>288</v>
      </c>
      <c r="D13" s="333">
        <v>5000</v>
      </c>
      <c r="E13" s="320">
        <f>B13*D13</f>
        <v>5000</v>
      </c>
      <c r="F13" s="334">
        <v>0</v>
      </c>
      <c r="G13" s="333">
        <f t="shared" si="3"/>
        <v>0</v>
      </c>
      <c r="H13" s="308"/>
      <c r="I13" s="308"/>
    </row>
    <row r="14" spans="1:10" x14ac:dyDescent="0.2">
      <c r="B14" s="46"/>
      <c r="D14" s="48"/>
      <c r="E14" s="46">
        <f t="shared" si="2"/>
        <v>0</v>
      </c>
      <c r="F14" s="48"/>
      <c r="G14" s="46">
        <f t="shared" si="3"/>
        <v>0</v>
      </c>
      <c r="H14" s="48">
        <f t="shared" si="4"/>
        <v>0</v>
      </c>
      <c r="I14" s="46">
        <f t="shared" si="5"/>
        <v>0</v>
      </c>
    </row>
    <row r="15" spans="1:10" customFormat="1" x14ac:dyDescent="0.2">
      <c r="A15" s="308" t="s">
        <v>766</v>
      </c>
      <c r="B15" s="320">
        <v>14</v>
      </c>
      <c r="C15" s="332" t="s">
        <v>103</v>
      </c>
      <c r="D15" s="333">
        <v>750</v>
      </c>
      <c r="E15" s="320">
        <f>B15*D15</f>
        <v>10500</v>
      </c>
      <c r="F15" s="334">
        <v>10</v>
      </c>
      <c r="G15" s="333">
        <f>B15*F15</f>
        <v>140</v>
      </c>
      <c r="H15" s="308"/>
      <c r="I15" s="308"/>
    </row>
    <row r="16" spans="1:10" x14ac:dyDescent="0.2">
      <c r="B16" s="46"/>
      <c r="D16" s="48"/>
      <c r="E16" s="46">
        <f t="shared" si="2"/>
        <v>0</v>
      </c>
      <c r="F16" s="48"/>
      <c r="G16" s="46">
        <f t="shared" si="3"/>
        <v>0</v>
      </c>
      <c r="H16" s="48">
        <f t="shared" si="4"/>
        <v>0</v>
      </c>
      <c r="I16" s="46">
        <f t="shared" si="5"/>
        <v>0</v>
      </c>
    </row>
    <row r="17" spans="1:9" customFormat="1" x14ac:dyDescent="0.2">
      <c r="A17" s="308" t="s">
        <v>768</v>
      </c>
      <c r="B17" s="320">
        <v>1</v>
      </c>
      <c r="C17" s="332" t="s">
        <v>288</v>
      </c>
      <c r="D17" s="333">
        <v>1500</v>
      </c>
      <c r="E17" s="320">
        <f>B17*D17</f>
        <v>1500</v>
      </c>
      <c r="F17" s="334">
        <v>0</v>
      </c>
      <c r="G17" s="333">
        <f>B17*F17</f>
        <v>0</v>
      </c>
      <c r="H17" s="308"/>
      <c r="I17" s="308"/>
    </row>
    <row r="18" spans="1:9" customFormat="1" x14ac:dyDescent="0.2">
      <c r="A18" s="308"/>
      <c r="B18" s="320"/>
      <c r="C18" s="332"/>
      <c r="D18" s="333"/>
      <c r="E18" s="320"/>
      <c r="F18" s="334"/>
      <c r="G18" s="333"/>
      <c r="H18" s="308"/>
      <c r="I18" s="308"/>
    </row>
    <row r="19" spans="1:9" customFormat="1" x14ac:dyDescent="0.2">
      <c r="A19" s="308" t="s">
        <v>769</v>
      </c>
      <c r="B19" s="320"/>
      <c r="C19" s="332"/>
      <c r="D19" s="333"/>
      <c r="E19" s="320"/>
      <c r="F19" s="334">
        <v>0</v>
      </c>
      <c r="G19" s="333"/>
      <c r="H19" s="308"/>
      <c r="I19" s="332" t="s">
        <v>770</v>
      </c>
    </row>
    <row r="20" spans="1:9" customFormat="1" x14ac:dyDescent="0.2">
      <c r="A20" s="308"/>
      <c r="B20" s="320"/>
      <c r="C20" s="332"/>
      <c r="D20" s="333"/>
      <c r="E20" s="320"/>
      <c r="F20" s="334"/>
      <c r="G20" s="333"/>
      <c r="H20" s="308"/>
      <c r="I20" s="308"/>
    </row>
    <row r="21" spans="1:9" customFormat="1" x14ac:dyDescent="0.2">
      <c r="A21" s="308" t="s">
        <v>771</v>
      </c>
      <c r="B21" s="320">
        <v>1</v>
      </c>
      <c r="C21" s="332" t="s">
        <v>288</v>
      </c>
      <c r="D21" s="333">
        <v>7500</v>
      </c>
      <c r="E21" s="320">
        <f>B21*D21</f>
        <v>7500</v>
      </c>
      <c r="F21" s="334">
        <v>0</v>
      </c>
      <c r="G21" s="333">
        <f>B21*F21</f>
        <v>0</v>
      </c>
      <c r="H21" s="308"/>
      <c r="I21" s="308"/>
    </row>
    <row r="22" spans="1:9" x14ac:dyDescent="0.2">
      <c r="B22" s="46"/>
      <c r="D22" s="48"/>
      <c r="E22" s="46">
        <f t="shared" si="2"/>
        <v>0</v>
      </c>
      <c r="F22" s="48"/>
      <c r="G22" s="46">
        <f t="shared" si="3"/>
        <v>0</v>
      </c>
      <c r="H22" s="48">
        <f t="shared" si="4"/>
        <v>0</v>
      </c>
      <c r="I22" s="46">
        <f t="shared" si="5"/>
        <v>0</v>
      </c>
    </row>
    <row r="23" spans="1:9" customFormat="1" x14ac:dyDescent="0.2">
      <c r="A23" s="308" t="s">
        <v>778</v>
      </c>
      <c r="B23" s="320">
        <v>1</v>
      </c>
      <c r="C23" s="310" t="s">
        <v>288</v>
      </c>
      <c r="D23" s="333">
        <v>21000</v>
      </c>
      <c r="E23" s="320">
        <f>B23*D23</f>
        <v>21000</v>
      </c>
      <c r="F23" s="334"/>
      <c r="G23" s="341">
        <f>B23*F23</f>
        <v>0</v>
      </c>
      <c r="H23" s="342"/>
      <c r="I23" s="341"/>
    </row>
    <row r="24" spans="1:9" x14ac:dyDescent="0.2">
      <c r="B24" s="46"/>
      <c r="D24" s="48"/>
      <c r="E24" s="46">
        <f t="shared" ref="E24:E25" si="6">B24*D24</f>
        <v>0</v>
      </c>
      <c r="F24" s="48"/>
      <c r="G24" s="285">
        <f t="shared" ref="G24" si="7">B24*F24</f>
        <v>0</v>
      </c>
      <c r="H24" s="48">
        <f t="shared" si="4"/>
        <v>0</v>
      </c>
      <c r="I24" s="46">
        <f t="shared" ref="I24" si="8">SUM(E24,G24)</f>
        <v>0</v>
      </c>
    </row>
    <row r="25" spans="1:9" s="298" customFormat="1" x14ac:dyDescent="0.2">
      <c r="A25" s="298" t="s">
        <v>265</v>
      </c>
      <c r="B25" s="299"/>
      <c r="C25" s="300"/>
      <c r="D25" s="301"/>
      <c r="E25" s="302">
        <f t="shared" si="6"/>
        <v>0</v>
      </c>
      <c r="F25" s="303"/>
      <c r="G25" s="304">
        <f>SUM(G1:G24)</f>
        <v>608</v>
      </c>
      <c r="H25" s="305" t="s">
        <v>241</v>
      </c>
      <c r="I25" s="299"/>
    </row>
    <row r="26" spans="1:9" x14ac:dyDescent="0.2">
      <c r="B26" s="46"/>
      <c r="D26" s="48"/>
      <c r="E26" s="46"/>
      <c r="F26" s="48"/>
      <c r="G26" s="46"/>
      <c r="H26" s="48"/>
      <c r="I26" s="46"/>
    </row>
    <row r="27" spans="1:9" x14ac:dyDescent="0.2">
      <c r="A27" s="40" t="s">
        <v>242</v>
      </c>
      <c r="B27" s="46"/>
      <c r="D27" s="48"/>
      <c r="E27" s="46"/>
      <c r="F27" s="48"/>
      <c r="G27" s="296">
        <f>'Labor Rates'!F31</f>
        <v>85.47</v>
      </c>
      <c r="H27" s="297" t="s">
        <v>254</v>
      </c>
      <c r="I27" s="46"/>
    </row>
    <row r="28" spans="1:9" x14ac:dyDescent="0.2">
      <c r="B28" s="46"/>
      <c r="D28" s="48"/>
      <c r="E28" s="46"/>
      <c r="F28" s="48"/>
      <c r="G28" s="46"/>
      <c r="H28" s="48"/>
      <c r="I28" s="46"/>
    </row>
    <row r="29" spans="1:9" x14ac:dyDescent="0.2">
      <c r="B29" s="46"/>
      <c r="D29" s="48"/>
      <c r="E29" s="46"/>
      <c r="F29" s="48"/>
      <c r="G29" s="46"/>
      <c r="H29" s="48"/>
      <c r="I29" s="46"/>
    </row>
    <row r="30" spans="1:9" x14ac:dyDescent="0.2">
      <c r="B30" s="46"/>
      <c r="D30" s="48"/>
      <c r="E30" s="46">
        <f t="shared" si="2"/>
        <v>0</v>
      </c>
      <c r="F30" s="48"/>
      <c r="G30" s="46">
        <f t="shared" si="3"/>
        <v>0</v>
      </c>
      <c r="H30" s="48">
        <f t="shared" si="4"/>
        <v>0</v>
      </c>
      <c r="I30" s="46">
        <f t="shared" si="5"/>
        <v>0</v>
      </c>
    </row>
    <row r="31" spans="1:9" x14ac:dyDescent="0.2">
      <c r="B31" s="46"/>
      <c r="D31" s="48"/>
      <c r="E31" s="46">
        <f t="shared" si="2"/>
        <v>0</v>
      </c>
      <c r="F31" s="48"/>
      <c r="G31" s="46">
        <f t="shared" si="3"/>
        <v>0</v>
      </c>
      <c r="H31" s="48">
        <f t="shared" si="4"/>
        <v>0</v>
      </c>
      <c r="I31" s="46">
        <f t="shared" si="5"/>
        <v>0</v>
      </c>
    </row>
    <row r="32" spans="1:9" x14ac:dyDescent="0.2">
      <c r="B32" s="46"/>
      <c r="D32" s="48"/>
      <c r="E32" s="46">
        <f t="shared" si="2"/>
        <v>0</v>
      </c>
      <c r="F32" s="48"/>
      <c r="G32" s="46">
        <f t="shared" si="3"/>
        <v>0</v>
      </c>
      <c r="H32" s="48">
        <f t="shared" si="4"/>
        <v>0</v>
      </c>
      <c r="I32" s="46">
        <f t="shared" si="5"/>
        <v>0</v>
      </c>
    </row>
    <row r="33" spans="1:10" x14ac:dyDescent="0.2">
      <c r="B33" s="46"/>
      <c r="D33" s="48"/>
      <c r="E33" s="46">
        <f t="shared" si="2"/>
        <v>0</v>
      </c>
      <c r="F33" s="48"/>
      <c r="G33" s="46">
        <f t="shared" si="3"/>
        <v>0</v>
      </c>
      <c r="H33" s="48">
        <f t="shared" si="4"/>
        <v>0</v>
      </c>
      <c r="I33" s="46">
        <f t="shared" si="5"/>
        <v>0</v>
      </c>
    </row>
    <row r="34" spans="1:10" x14ac:dyDescent="0.2">
      <c r="B34" s="46"/>
      <c r="D34" s="48"/>
      <c r="E34" s="46">
        <f t="shared" si="2"/>
        <v>0</v>
      </c>
      <c r="F34" s="48"/>
      <c r="G34" s="46">
        <f t="shared" si="3"/>
        <v>0</v>
      </c>
      <c r="H34" s="48">
        <f t="shared" si="4"/>
        <v>0</v>
      </c>
      <c r="I34" s="46">
        <f t="shared" si="5"/>
        <v>0</v>
      </c>
    </row>
    <row r="35" spans="1:10" x14ac:dyDescent="0.2">
      <c r="B35" s="46"/>
      <c r="D35" s="48"/>
      <c r="E35" s="46">
        <f t="shared" si="2"/>
        <v>0</v>
      </c>
      <c r="F35" s="48"/>
      <c r="G35" s="46">
        <f t="shared" si="3"/>
        <v>0</v>
      </c>
      <c r="H35" s="48">
        <f t="shared" si="4"/>
        <v>0</v>
      </c>
      <c r="I35" s="46">
        <f t="shared" si="5"/>
        <v>0</v>
      </c>
    </row>
    <row r="36" spans="1:10" ht="13.5" thickBot="1" x14ac:dyDescent="0.25">
      <c r="A36" s="23" t="s">
        <v>7</v>
      </c>
      <c r="B36" s="50">
        <v>14</v>
      </c>
      <c r="C36" s="24" t="s">
        <v>103</v>
      </c>
      <c r="D36" s="51"/>
      <c r="E36" s="47">
        <f>SUM(E1:E35)</f>
        <v>86000</v>
      </c>
      <c r="F36" s="51"/>
      <c r="G36" s="47">
        <f>G25*G27</f>
        <v>51966</v>
      </c>
      <c r="H36" s="51"/>
      <c r="I36" s="47">
        <f>G36+E36</f>
        <v>137966</v>
      </c>
      <c r="J36" s="80"/>
    </row>
    <row r="37" spans="1:10" ht="13.5" thickTop="1" x14ac:dyDescent="0.2"/>
  </sheetData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A0080-6A03-4978-B598-A310BE129BFE}">
  <dimension ref="A1:J37"/>
  <sheetViews>
    <sheetView showZeros="0" zoomScaleNormal="100" workbookViewId="0">
      <selection activeCell="A7" sqref="A7"/>
    </sheetView>
  </sheetViews>
  <sheetFormatPr defaultRowHeight="12.75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6384" width="9.140625" style="40"/>
  </cols>
  <sheetData>
    <row r="1" spans="1:10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0" x14ac:dyDescent="0.2">
      <c r="A2" s="14" t="s">
        <v>99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0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0" x14ac:dyDescent="0.2">
      <c r="A4" s="14" t="s">
        <v>107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0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0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0" x14ac:dyDescent="0.2">
      <c r="B7" s="46"/>
      <c r="D7" s="48"/>
      <c r="E7" s="46">
        <f t="shared" ref="E7:E35" si="0">B7*D7</f>
        <v>0</v>
      </c>
      <c r="F7" s="48"/>
      <c r="G7" s="46">
        <f t="shared" ref="G7:G35" si="1">B7*F7</f>
        <v>0</v>
      </c>
      <c r="H7" s="48">
        <f t="shared" ref="H7:H35" si="2">D7+F7</f>
        <v>0</v>
      </c>
      <c r="I7" s="46">
        <f t="shared" ref="I7:I35" si="3">SUM(E7,G7)</f>
        <v>0</v>
      </c>
    </row>
    <row r="8" spans="1:10" x14ac:dyDescent="0.2">
      <c r="B8" s="46"/>
      <c r="D8" s="48"/>
      <c r="E8" s="46">
        <f t="shared" si="0"/>
        <v>0</v>
      </c>
      <c r="F8" s="48"/>
      <c r="G8" s="46">
        <f t="shared" si="1"/>
        <v>0</v>
      </c>
      <c r="H8" s="48">
        <f t="shared" si="2"/>
        <v>0</v>
      </c>
      <c r="I8" s="46">
        <f t="shared" si="3"/>
        <v>0</v>
      </c>
    </row>
    <row r="9" spans="1:10" x14ac:dyDescent="0.2">
      <c r="B9" s="46"/>
      <c r="D9" s="48"/>
      <c r="E9" s="46">
        <f t="shared" si="0"/>
        <v>0</v>
      </c>
      <c r="F9" s="48"/>
      <c r="G9" s="46">
        <f t="shared" si="1"/>
        <v>0</v>
      </c>
      <c r="H9" s="48">
        <f t="shared" si="2"/>
        <v>0</v>
      </c>
      <c r="I9" s="46">
        <f t="shared" si="3"/>
        <v>0</v>
      </c>
    </row>
    <row r="10" spans="1:10" x14ac:dyDescent="0.2">
      <c r="B10" s="46"/>
      <c r="D10" s="48"/>
      <c r="E10" s="46">
        <f t="shared" si="0"/>
        <v>0</v>
      </c>
      <c r="F10" s="48"/>
      <c r="G10" s="46">
        <f t="shared" si="1"/>
        <v>0</v>
      </c>
      <c r="H10" s="48">
        <f t="shared" si="2"/>
        <v>0</v>
      </c>
      <c r="I10" s="46">
        <f t="shared" si="3"/>
        <v>0</v>
      </c>
    </row>
    <row r="11" spans="1:10" x14ac:dyDescent="0.2">
      <c r="B11" s="46"/>
      <c r="D11" s="48"/>
      <c r="E11" s="46">
        <f t="shared" si="0"/>
        <v>0</v>
      </c>
      <c r="F11" s="48"/>
      <c r="G11" s="46">
        <f t="shared" si="1"/>
        <v>0</v>
      </c>
      <c r="H11" s="48">
        <f t="shared" si="2"/>
        <v>0</v>
      </c>
      <c r="I11" s="46">
        <f t="shared" si="3"/>
        <v>0</v>
      </c>
    </row>
    <row r="12" spans="1:10" x14ac:dyDescent="0.2">
      <c r="B12" s="46"/>
      <c r="D12" s="48"/>
      <c r="E12" s="46">
        <f t="shared" si="0"/>
        <v>0</v>
      </c>
      <c r="F12" s="48"/>
      <c r="G12" s="46">
        <f t="shared" si="1"/>
        <v>0</v>
      </c>
      <c r="H12" s="48">
        <f t="shared" si="2"/>
        <v>0</v>
      </c>
      <c r="I12" s="46">
        <f t="shared" si="3"/>
        <v>0</v>
      </c>
    </row>
    <row r="13" spans="1:10" x14ac:dyDescent="0.2">
      <c r="B13" s="46"/>
      <c r="D13" s="48"/>
      <c r="E13" s="46">
        <f t="shared" si="0"/>
        <v>0</v>
      </c>
      <c r="F13" s="48"/>
      <c r="G13" s="46">
        <f t="shared" si="1"/>
        <v>0</v>
      </c>
      <c r="H13" s="48">
        <f t="shared" si="2"/>
        <v>0</v>
      </c>
      <c r="I13" s="46">
        <f t="shared" si="3"/>
        <v>0</v>
      </c>
    </row>
    <row r="14" spans="1:10" x14ac:dyDescent="0.2">
      <c r="B14" s="46"/>
      <c r="D14" s="48"/>
      <c r="E14" s="46">
        <f t="shared" si="0"/>
        <v>0</v>
      </c>
      <c r="F14" s="48"/>
      <c r="G14" s="46">
        <f t="shared" si="1"/>
        <v>0</v>
      </c>
      <c r="H14" s="48">
        <f t="shared" si="2"/>
        <v>0</v>
      </c>
      <c r="I14" s="46">
        <f t="shared" si="3"/>
        <v>0</v>
      </c>
    </row>
    <row r="15" spans="1:10" x14ac:dyDescent="0.2">
      <c r="B15" s="46"/>
      <c r="D15" s="48"/>
      <c r="E15" s="46">
        <f t="shared" si="0"/>
        <v>0</v>
      </c>
      <c r="F15" s="48"/>
      <c r="G15" s="46">
        <f t="shared" si="1"/>
        <v>0</v>
      </c>
      <c r="H15" s="48">
        <f t="shared" si="2"/>
        <v>0</v>
      </c>
      <c r="I15" s="46">
        <f t="shared" si="3"/>
        <v>0</v>
      </c>
    </row>
    <row r="16" spans="1:10" x14ac:dyDescent="0.2">
      <c r="B16" s="46"/>
      <c r="D16" s="48"/>
      <c r="E16" s="46">
        <f t="shared" si="0"/>
        <v>0</v>
      </c>
      <c r="F16" s="48"/>
      <c r="G16" s="46">
        <f t="shared" si="1"/>
        <v>0</v>
      </c>
      <c r="H16" s="48">
        <f t="shared" si="2"/>
        <v>0</v>
      </c>
      <c r="I16" s="46">
        <f t="shared" si="3"/>
        <v>0</v>
      </c>
    </row>
    <row r="17" spans="2:9" x14ac:dyDescent="0.2">
      <c r="B17" s="46"/>
      <c r="D17" s="48"/>
      <c r="E17" s="46">
        <f t="shared" si="0"/>
        <v>0</v>
      </c>
      <c r="F17" s="48"/>
      <c r="G17" s="46">
        <f t="shared" si="1"/>
        <v>0</v>
      </c>
      <c r="H17" s="48">
        <f t="shared" si="2"/>
        <v>0</v>
      </c>
      <c r="I17" s="46">
        <f t="shared" si="3"/>
        <v>0</v>
      </c>
    </row>
    <row r="18" spans="2:9" x14ac:dyDescent="0.2">
      <c r="B18" s="46"/>
      <c r="D18" s="48"/>
      <c r="E18" s="46">
        <f t="shared" si="0"/>
        <v>0</v>
      </c>
      <c r="F18" s="48"/>
      <c r="G18" s="46">
        <f t="shared" si="1"/>
        <v>0</v>
      </c>
      <c r="H18" s="48">
        <f t="shared" si="2"/>
        <v>0</v>
      </c>
      <c r="I18" s="46">
        <f t="shared" si="3"/>
        <v>0</v>
      </c>
    </row>
    <row r="19" spans="2:9" x14ac:dyDescent="0.2">
      <c r="B19" s="46"/>
      <c r="D19" s="48"/>
      <c r="E19" s="46">
        <f t="shared" si="0"/>
        <v>0</v>
      </c>
      <c r="F19" s="48"/>
      <c r="G19" s="46">
        <f t="shared" si="1"/>
        <v>0</v>
      </c>
      <c r="H19" s="48">
        <f t="shared" si="2"/>
        <v>0</v>
      </c>
      <c r="I19" s="46">
        <f t="shared" si="3"/>
        <v>0</v>
      </c>
    </row>
    <row r="20" spans="2:9" x14ac:dyDescent="0.2">
      <c r="B20" s="46"/>
      <c r="D20" s="48"/>
      <c r="E20" s="46">
        <f t="shared" si="0"/>
        <v>0</v>
      </c>
      <c r="F20" s="48"/>
      <c r="G20" s="46">
        <f t="shared" si="1"/>
        <v>0</v>
      </c>
      <c r="H20" s="48">
        <f t="shared" si="2"/>
        <v>0</v>
      </c>
      <c r="I20" s="46">
        <f t="shared" si="3"/>
        <v>0</v>
      </c>
    </row>
    <row r="21" spans="2:9" x14ac:dyDescent="0.2">
      <c r="B21" s="46"/>
      <c r="D21" s="48"/>
      <c r="E21" s="46">
        <f t="shared" si="0"/>
        <v>0</v>
      </c>
      <c r="F21" s="48"/>
      <c r="G21" s="46">
        <f t="shared" si="1"/>
        <v>0</v>
      </c>
      <c r="H21" s="48">
        <f t="shared" si="2"/>
        <v>0</v>
      </c>
      <c r="I21" s="46">
        <f t="shared" si="3"/>
        <v>0</v>
      </c>
    </row>
    <row r="22" spans="2:9" x14ac:dyDescent="0.2">
      <c r="B22" s="46"/>
      <c r="D22" s="48"/>
      <c r="E22" s="46">
        <f t="shared" si="0"/>
        <v>0</v>
      </c>
      <c r="F22" s="48"/>
      <c r="G22" s="46">
        <f t="shared" si="1"/>
        <v>0</v>
      </c>
      <c r="H22" s="48">
        <f t="shared" si="2"/>
        <v>0</v>
      </c>
      <c r="I22" s="46">
        <f t="shared" si="3"/>
        <v>0</v>
      </c>
    </row>
    <row r="23" spans="2:9" x14ac:dyDescent="0.2">
      <c r="B23" s="46"/>
      <c r="D23" s="48"/>
      <c r="E23" s="46">
        <f t="shared" si="0"/>
        <v>0</v>
      </c>
      <c r="F23" s="48"/>
      <c r="G23" s="46">
        <f t="shared" si="1"/>
        <v>0</v>
      </c>
      <c r="H23" s="48">
        <f t="shared" si="2"/>
        <v>0</v>
      </c>
      <c r="I23" s="46">
        <f t="shared" si="3"/>
        <v>0</v>
      </c>
    </row>
    <row r="24" spans="2:9" x14ac:dyDescent="0.2">
      <c r="B24" s="46"/>
      <c r="D24" s="48"/>
      <c r="E24" s="46">
        <f t="shared" si="0"/>
        <v>0</v>
      </c>
      <c r="F24" s="48"/>
      <c r="G24" s="46">
        <f t="shared" si="1"/>
        <v>0</v>
      </c>
      <c r="H24" s="48">
        <f t="shared" si="2"/>
        <v>0</v>
      </c>
      <c r="I24" s="46">
        <f t="shared" si="3"/>
        <v>0</v>
      </c>
    </row>
    <row r="25" spans="2:9" x14ac:dyDescent="0.2">
      <c r="B25" s="46"/>
      <c r="D25" s="48"/>
      <c r="E25" s="46">
        <f t="shared" si="0"/>
        <v>0</v>
      </c>
      <c r="F25" s="48"/>
      <c r="G25" s="46">
        <f t="shared" si="1"/>
        <v>0</v>
      </c>
      <c r="H25" s="48">
        <f t="shared" si="2"/>
        <v>0</v>
      </c>
      <c r="I25" s="46">
        <f t="shared" si="3"/>
        <v>0</v>
      </c>
    </row>
    <row r="26" spans="2:9" x14ac:dyDescent="0.2">
      <c r="B26" s="46"/>
      <c r="D26" s="48"/>
      <c r="E26" s="46"/>
      <c r="F26" s="48"/>
      <c r="G26" s="46"/>
      <c r="H26" s="48"/>
      <c r="I26" s="46"/>
    </row>
    <row r="27" spans="2:9" x14ac:dyDescent="0.2">
      <c r="B27" s="46"/>
      <c r="D27" s="48"/>
      <c r="E27" s="46"/>
      <c r="F27" s="48"/>
      <c r="G27" s="46"/>
      <c r="H27" s="48"/>
      <c r="I27" s="46"/>
    </row>
    <row r="28" spans="2:9" x14ac:dyDescent="0.2">
      <c r="B28" s="46"/>
      <c r="D28" s="48"/>
      <c r="E28" s="46"/>
      <c r="F28" s="48"/>
      <c r="G28" s="46"/>
      <c r="H28" s="48"/>
      <c r="I28" s="46"/>
    </row>
    <row r="29" spans="2:9" x14ac:dyDescent="0.2">
      <c r="B29" s="46"/>
      <c r="D29" s="48"/>
      <c r="E29" s="46"/>
      <c r="F29" s="48"/>
      <c r="G29" s="46"/>
      <c r="H29" s="48"/>
      <c r="I29" s="46"/>
    </row>
    <row r="30" spans="2:9" x14ac:dyDescent="0.2">
      <c r="B30" s="46"/>
      <c r="D30" s="48"/>
      <c r="E30" s="46">
        <f t="shared" si="0"/>
        <v>0</v>
      </c>
      <c r="F30" s="48"/>
      <c r="G30" s="46">
        <f t="shared" si="1"/>
        <v>0</v>
      </c>
      <c r="H30" s="48">
        <f t="shared" si="2"/>
        <v>0</v>
      </c>
      <c r="I30" s="46">
        <f t="shared" si="3"/>
        <v>0</v>
      </c>
    </row>
    <row r="31" spans="2:9" x14ac:dyDescent="0.2">
      <c r="B31" s="46"/>
      <c r="D31" s="48"/>
      <c r="E31" s="46">
        <f t="shared" si="0"/>
        <v>0</v>
      </c>
      <c r="F31" s="48"/>
      <c r="G31" s="46">
        <f t="shared" si="1"/>
        <v>0</v>
      </c>
      <c r="H31" s="48">
        <f t="shared" si="2"/>
        <v>0</v>
      </c>
      <c r="I31" s="46">
        <f t="shared" si="3"/>
        <v>0</v>
      </c>
    </row>
    <row r="32" spans="2:9" x14ac:dyDescent="0.2">
      <c r="B32" s="46"/>
      <c r="D32" s="48"/>
      <c r="E32" s="46">
        <f t="shared" si="0"/>
        <v>0</v>
      </c>
      <c r="F32" s="48"/>
      <c r="G32" s="46">
        <f t="shared" si="1"/>
        <v>0</v>
      </c>
      <c r="H32" s="48">
        <f t="shared" si="2"/>
        <v>0</v>
      </c>
      <c r="I32" s="46">
        <f t="shared" si="3"/>
        <v>0</v>
      </c>
    </row>
    <row r="33" spans="1:10" x14ac:dyDescent="0.2">
      <c r="B33" s="46"/>
      <c r="D33" s="48"/>
      <c r="E33" s="46">
        <f t="shared" si="0"/>
        <v>0</v>
      </c>
      <c r="F33" s="48"/>
      <c r="G33" s="46">
        <f t="shared" si="1"/>
        <v>0</v>
      </c>
      <c r="H33" s="48">
        <f t="shared" si="2"/>
        <v>0</v>
      </c>
      <c r="I33" s="46">
        <f t="shared" si="3"/>
        <v>0</v>
      </c>
    </row>
    <row r="34" spans="1:10" x14ac:dyDescent="0.2">
      <c r="B34" s="46"/>
      <c r="D34" s="48"/>
      <c r="E34" s="46">
        <f t="shared" si="0"/>
        <v>0</v>
      </c>
      <c r="F34" s="48"/>
      <c r="G34" s="46">
        <f t="shared" si="1"/>
        <v>0</v>
      </c>
      <c r="H34" s="48">
        <f t="shared" si="2"/>
        <v>0</v>
      </c>
      <c r="I34" s="46">
        <f t="shared" si="3"/>
        <v>0</v>
      </c>
    </row>
    <row r="35" spans="1:10" x14ac:dyDescent="0.2">
      <c r="B35" s="46"/>
      <c r="D35" s="48"/>
      <c r="E35" s="46">
        <f t="shared" si="0"/>
        <v>0</v>
      </c>
      <c r="F35" s="48"/>
      <c r="G35" s="46">
        <f t="shared" si="1"/>
        <v>0</v>
      </c>
      <c r="H35" s="48">
        <f t="shared" si="2"/>
        <v>0</v>
      </c>
      <c r="I35" s="46">
        <f t="shared" si="3"/>
        <v>0</v>
      </c>
    </row>
    <row r="36" spans="1:10" ht="13.5" thickBot="1" x14ac:dyDescent="0.25">
      <c r="A36" s="23" t="s">
        <v>7</v>
      </c>
      <c r="B36" s="50">
        <v>0</v>
      </c>
      <c r="C36" s="24" t="s">
        <v>108</v>
      </c>
      <c r="D36" s="51"/>
      <c r="E36" s="47">
        <f>SUM(E1:E35)</f>
        <v>0</v>
      </c>
      <c r="F36" s="51"/>
      <c r="G36" s="47">
        <f>SUM(G1:G35)</f>
        <v>0</v>
      </c>
      <c r="H36" s="51"/>
      <c r="I36" s="47">
        <f>SUM(I1:I35)</f>
        <v>0</v>
      </c>
      <c r="J36" s="80"/>
    </row>
    <row r="37" spans="1:10" ht="13.5" thickTop="1" x14ac:dyDescent="0.2"/>
  </sheetData>
  <pageMargins left="0.75" right="0.55000000000000004" top="1.75" bottom="0.5" header="0.5" footer="0.5"/>
  <pageSetup orientation="landscape" r:id="rId1"/>
  <headerFooter alignWithMargins="0">
    <oddHeader>&amp;LSTATE OF ALASKA ESCALATION COST STUDY - MODEL SCHOOL BUILDING
ANCHORAGE, ALASKA (BASE)
APRIL 2022
&amp;8HMS Project No.:  22013&amp;RPAGE &amp;P
DATE:  &amp;D</oddHead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3" tint="0.79998168889431442"/>
  </sheetPr>
  <dimension ref="A1:L37"/>
  <sheetViews>
    <sheetView showZeros="0" zoomScaleNormal="100" workbookViewId="0"/>
  </sheetViews>
  <sheetFormatPr defaultRowHeight="12.75" outlineLevelCol="1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1" width="14.28515625" style="40" hidden="1" customWidth="1" outlineLevel="1"/>
    <col min="12" max="12" width="9.140625" style="40" collapsed="1"/>
    <col min="13" max="16384" width="9.140625" style="40"/>
  </cols>
  <sheetData>
    <row r="1" spans="1:11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1" x14ac:dyDescent="0.2">
      <c r="A2" s="14" t="s">
        <v>99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1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1" x14ac:dyDescent="0.2">
      <c r="A4" s="14" t="s">
        <v>109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1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1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SUM(E6,G6)</f>
        <v>0</v>
      </c>
    </row>
    <row r="7" spans="1:11" x14ac:dyDescent="0.2">
      <c r="A7" s="40" t="s">
        <v>783</v>
      </c>
      <c r="B7" s="52">
        <v>3.5000000000000003E-2</v>
      </c>
      <c r="D7" s="48"/>
      <c r="E7" s="46"/>
      <c r="F7" s="48"/>
      <c r="G7" s="46"/>
      <c r="H7" s="48"/>
      <c r="I7" s="46">
        <f>K7*B7</f>
        <v>762362</v>
      </c>
      <c r="K7" s="90">
        <f>SUM(Check!G68:G73)+Check!H65</f>
        <v>21781764</v>
      </c>
    </row>
    <row r="8" spans="1:11" x14ac:dyDescent="0.2">
      <c r="B8" s="52"/>
      <c r="D8" s="48"/>
      <c r="E8" s="46"/>
      <c r="F8" s="48"/>
      <c r="G8" s="46"/>
      <c r="H8" s="48"/>
      <c r="I8" s="46"/>
    </row>
    <row r="9" spans="1:11" x14ac:dyDescent="0.2">
      <c r="A9" s="40" t="s">
        <v>782</v>
      </c>
      <c r="B9" s="52">
        <v>0.09</v>
      </c>
      <c r="D9" s="48"/>
      <c r="E9" s="46"/>
      <c r="F9" s="48"/>
      <c r="G9" s="46"/>
      <c r="H9" s="48"/>
      <c r="I9" s="46">
        <f>SUM(I7:K8)*B9</f>
        <v>2028971</v>
      </c>
    </row>
    <row r="10" spans="1:11" x14ac:dyDescent="0.2">
      <c r="B10" s="52"/>
      <c r="D10" s="48"/>
      <c r="E10" s="46"/>
      <c r="F10" s="48"/>
      <c r="G10" s="46"/>
      <c r="H10" s="48"/>
      <c r="I10" s="46"/>
    </row>
    <row r="11" spans="1:11" x14ac:dyDescent="0.2">
      <c r="A11" s="40" t="s">
        <v>784</v>
      </c>
      <c r="B11" s="52">
        <v>2.4500000000000001E-2</v>
      </c>
      <c r="D11" s="48"/>
      <c r="E11" s="46"/>
      <c r="F11" s="48"/>
      <c r="G11" s="46"/>
      <c r="H11" s="48"/>
      <c r="I11" s="46">
        <f>SUM(I7:K10)*B11</f>
        <v>602041</v>
      </c>
    </row>
    <row r="12" spans="1:11" x14ac:dyDescent="0.2">
      <c r="B12" s="52"/>
      <c r="D12" s="48"/>
      <c r="E12" s="46"/>
      <c r="F12" s="48"/>
      <c r="G12" s="46"/>
      <c r="H12" s="48"/>
      <c r="I12" s="46"/>
    </row>
    <row r="13" spans="1:11" x14ac:dyDescent="0.2">
      <c r="B13" s="52"/>
      <c r="D13" s="48"/>
      <c r="E13" s="46"/>
      <c r="F13" s="48"/>
      <c r="G13" s="46"/>
      <c r="H13" s="48"/>
      <c r="I13" s="46"/>
    </row>
    <row r="14" spans="1:11" x14ac:dyDescent="0.2">
      <c r="B14" s="52"/>
      <c r="D14" s="48"/>
      <c r="E14" s="46"/>
      <c r="F14" s="48"/>
      <c r="G14" s="46"/>
      <c r="H14" s="48"/>
      <c r="I14" s="46"/>
    </row>
    <row r="15" spans="1:11" x14ac:dyDescent="0.2">
      <c r="B15" s="52"/>
      <c r="D15" s="48"/>
      <c r="E15" s="46"/>
      <c r="F15" s="48"/>
      <c r="G15" s="46"/>
      <c r="H15" s="48"/>
      <c r="I15" s="46"/>
    </row>
    <row r="16" spans="1:11" x14ac:dyDescent="0.2">
      <c r="B16" s="52"/>
      <c r="D16" s="48"/>
      <c r="E16" s="46"/>
      <c r="F16" s="48"/>
      <c r="G16" s="46"/>
      <c r="H16" s="48"/>
      <c r="I16" s="46"/>
    </row>
    <row r="17" spans="2:9" x14ac:dyDescent="0.2">
      <c r="B17" s="52"/>
      <c r="D17" s="48"/>
      <c r="E17" s="46"/>
      <c r="F17" s="48"/>
      <c r="G17" s="46"/>
      <c r="H17" s="48"/>
      <c r="I17" s="46"/>
    </row>
    <row r="18" spans="2:9" x14ac:dyDescent="0.2">
      <c r="B18" s="52"/>
      <c r="D18" s="48"/>
      <c r="E18" s="46"/>
      <c r="F18" s="48"/>
      <c r="G18" s="46"/>
      <c r="H18" s="48"/>
      <c r="I18" s="46"/>
    </row>
    <row r="19" spans="2:9" x14ac:dyDescent="0.2">
      <c r="B19" s="52"/>
      <c r="D19" s="48"/>
      <c r="E19" s="46"/>
      <c r="F19" s="48"/>
      <c r="G19" s="46"/>
      <c r="H19" s="48"/>
      <c r="I19" s="46"/>
    </row>
    <row r="20" spans="2:9" x14ac:dyDescent="0.2">
      <c r="B20" s="52"/>
      <c r="D20" s="48"/>
      <c r="E20" s="46"/>
      <c r="F20" s="48"/>
      <c r="G20" s="46"/>
      <c r="H20" s="48"/>
      <c r="I20" s="46"/>
    </row>
    <row r="21" spans="2:9" x14ac:dyDescent="0.2">
      <c r="B21" s="52"/>
      <c r="D21" s="48"/>
      <c r="E21" s="46"/>
      <c r="F21" s="48"/>
      <c r="G21" s="46"/>
      <c r="H21" s="48"/>
      <c r="I21" s="46"/>
    </row>
    <row r="22" spans="2:9" x14ac:dyDescent="0.2">
      <c r="B22" s="52"/>
      <c r="D22" s="48"/>
      <c r="E22" s="46"/>
      <c r="F22" s="48"/>
      <c r="G22" s="46"/>
      <c r="H22" s="48"/>
      <c r="I22" s="46"/>
    </row>
    <row r="23" spans="2:9" x14ac:dyDescent="0.2">
      <c r="B23" s="52"/>
      <c r="D23" s="48"/>
      <c r="E23" s="46"/>
      <c r="F23" s="48"/>
      <c r="G23" s="46"/>
      <c r="H23" s="48"/>
      <c r="I23" s="46"/>
    </row>
    <row r="24" spans="2:9" x14ac:dyDescent="0.2">
      <c r="B24" s="52"/>
      <c r="D24" s="48"/>
      <c r="E24" s="46"/>
      <c r="F24" s="48"/>
      <c r="G24" s="46"/>
      <c r="H24" s="48"/>
      <c r="I24" s="46"/>
    </row>
    <row r="25" spans="2:9" x14ac:dyDescent="0.2">
      <c r="B25" s="52"/>
      <c r="D25" s="48"/>
      <c r="E25" s="46"/>
      <c r="F25" s="48"/>
      <c r="G25" s="46"/>
      <c r="H25" s="48"/>
      <c r="I25" s="46"/>
    </row>
    <row r="26" spans="2:9" x14ac:dyDescent="0.2">
      <c r="B26" s="52"/>
      <c r="D26" s="48"/>
      <c r="E26" s="46"/>
      <c r="F26" s="48"/>
      <c r="G26" s="46"/>
      <c r="H26" s="48"/>
      <c r="I26" s="46"/>
    </row>
    <row r="27" spans="2:9" x14ac:dyDescent="0.2">
      <c r="B27" s="52"/>
      <c r="D27" s="48"/>
      <c r="E27" s="46"/>
      <c r="F27" s="48"/>
      <c r="G27" s="46"/>
      <c r="H27" s="48"/>
      <c r="I27" s="46"/>
    </row>
    <row r="28" spans="2:9" x14ac:dyDescent="0.2">
      <c r="B28" s="52"/>
      <c r="D28" s="48"/>
      <c r="E28" s="46"/>
      <c r="F28" s="48"/>
      <c r="G28" s="46"/>
      <c r="H28" s="48"/>
      <c r="I28" s="46"/>
    </row>
    <row r="29" spans="2:9" x14ac:dyDescent="0.2">
      <c r="B29" s="52"/>
      <c r="D29" s="48"/>
      <c r="E29" s="46"/>
      <c r="F29" s="48"/>
      <c r="G29" s="46"/>
      <c r="H29" s="48"/>
      <c r="I29" s="46"/>
    </row>
    <row r="30" spans="2:9" x14ac:dyDescent="0.2">
      <c r="B30" s="52"/>
      <c r="D30" s="48"/>
      <c r="E30" s="46"/>
      <c r="F30" s="48"/>
      <c r="G30" s="46"/>
      <c r="H30" s="48"/>
      <c r="I30" s="46"/>
    </row>
    <row r="31" spans="2:9" x14ac:dyDescent="0.2">
      <c r="B31" s="52"/>
      <c r="D31" s="48"/>
      <c r="E31" s="46"/>
      <c r="F31" s="48"/>
      <c r="G31" s="46"/>
      <c r="H31" s="48"/>
      <c r="I31" s="46"/>
    </row>
    <row r="32" spans="2:9" x14ac:dyDescent="0.2">
      <c r="B32" s="52"/>
      <c r="D32" s="48"/>
      <c r="E32" s="46"/>
      <c r="F32" s="48"/>
      <c r="G32" s="46"/>
      <c r="H32" s="48"/>
      <c r="I32" s="46"/>
    </row>
    <row r="33" spans="1:10" x14ac:dyDescent="0.2">
      <c r="B33" s="52"/>
      <c r="D33" s="48"/>
      <c r="E33" s="46"/>
      <c r="F33" s="48"/>
      <c r="G33" s="46"/>
      <c r="H33" s="48"/>
      <c r="I33" s="46"/>
    </row>
    <row r="34" spans="1:10" x14ac:dyDescent="0.2">
      <c r="B34" s="52"/>
      <c r="D34" s="48"/>
      <c r="E34" s="46"/>
      <c r="F34" s="48"/>
      <c r="G34" s="46"/>
      <c r="H34" s="48"/>
      <c r="I34" s="46"/>
    </row>
    <row r="35" spans="1:10" x14ac:dyDescent="0.2">
      <c r="B35" s="46"/>
      <c r="D35" s="48"/>
      <c r="E35" s="46"/>
      <c r="F35" s="48"/>
      <c r="G35" s="46"/>
      <c r="H35" s="48"/>
      <c r="I35" s="46"/>
    </row>
    <row r="36" spans="1:10" ht="13.5" thickBot="1" x14ac:dyDescent="0.25">
      <c r="A36" s="23" t="s">
        <v>7</v>
      </c>
      <c r="B36" s="110">
        <f>SUM(B6:B35)</f>
        <v>0.14949999999999999</v>
      </c>
      <c r="C36" s="24" t="s">
        <v>110</v>
      </c>
      <c r="D36" s="51"/>
      <c r="E36" s="50"/>
      <c r="F36" s="51"/>
      <c r="G36" s="50"/>
      <c r="H36" s="51"/>
      <c r="I36" s="47">
        <f>SUM(I1:I35)</f>
        <v>3393374</v>
      </c>
      <c r="J36" s="80"/>
    </row>
    <row r="37" spans="1:10" ht="13.5" thickTop="1" x14ac:dyDescent="0.2"/>
  </sheetData>
  <phoneticPr fontId="0" type="noConversion"/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3" tint="0.79998168889431442"/>
  </sheetPr>
  <dimension ref="A1:L37"/>
  <sheetViews>
    <sheetView showZeros="0" zoomScaleNormal="100" workbookViewId="0"/>
  </sheetViews>
  <sheetFormatPr defaultRowHeight="12.75" outlineLevelCol="1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1" width="13" style="40" hidden="1" customWidth="1" outlineLevel="1"/>
    <col min="12" max="12" width="9.140625" style="40" collapsed="1"/>
    <col min="13" max="16384" width="9.140625" style="40"/>
  </cols>
  <sheetData>
    <row r="1" spans="1:11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1" x14ac:dyDescent="0.2">
      <c r="A2" s="14" t="s">
        <v>40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1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1" x14ac:dyDescent="0.2">
      <c r="A4" s="14" t="s">
        <v>112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1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1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B6*H6</f>
        <v>0</v>
      </c>
    </row>
    <row r="7" spans="1:11" x14ac:dyDescent="0.2">
      <c r="A7" s="40" t="s">
        <v>17</v>
      </c>
      <c r="B7" s="46"/>
      <c r="D7" s="48"/>
      <c r="E7" s="46"/>
      <c r="F7" s="48"/>
      <c r="G7" s="46"/>
      <c r="H7" s="48"/>
      <c r="I7" s="46"/>
    </row>
    <row r="8" spans="1:11" x14ac:dyDescent="0.2">
      <c r="A8" s="40" t="s">
        <v>18</v>
      </c>
      <c r="B8" s="46"/>
      <c r="D8" s="48"/>
      <c r="E8" s="46"/>
      <c r="F8" s="48"/>
      <c r="G8" s="46"/>
      <c r="H8" s="48"/>
      <c r="I8" s="46"/>
    </row>
    <row r="9" spans="1:11" x14ac:dyDescent="0.2">
      <c r="A9" s="40" t="s">
        <v>19</v>
      </c>
      <c r="B9" s="52">
        <v>0.1</v>
      </c>
      <c r="D9" s="48"/>
      <c r="E9" s="46"/>
      <c r="F9" s="48"/>
      <c r="G9" s="46"/>
      <c r="H9" s="48"/>
      <c r="I9" s="78">
        <f>K9*B9</f>
        <v>2517514</v>
      </c>
      <c r="K9" s="79">
        <f>SUM(Check!H65:H67)</f>
        <v>25175138</v>
      </c>
    </row>
    <row r="10" spans="1:11" x14ac:dyDescent="0.2">
      <c r="B10" s="52"/>
      <c r="D10" s="48"/>
      <c r="E10" s="46"/>
      <c r="F10" s="48"/>
      <c r="G10" s="46"/>
      <c r="H10" s="48"/>
      <c r="I10" s="78"/>
      <c r="K10" s="79"/>
    </row>
    <row r="11" spans="1:11" x14ac:dyDescent="0.2">
      <c r="B11" s="52"/>
      <c r="D11" s="48"/>
      <c r="E11" s="46"/>
      <c r="F11" s="48"/>
      <c r="G11" s="46"/>
      <c r="H11" s="48"/>
      <c r="I11" s="78"/>
    </row>
    <row r="12" spans="1:11" x14ac:dyDescent="0.2">
      <c r="B12" s="46"/>
      <c r="D12" s="48"/>
      <c r="E12" s="46"/>
      <c r="F12" s="48"/>
      <c r="G12" s="46"/>
      <c r="H12" s="48"/>
      <c r="I12" s="46"/>
    </row>
    <row r="13" spans="1:11" x14ac:dyDescent="0.2">
      <c r="A13" s="1"/>
      <c r="B13" s="46"/>
      <c r="D13" s="48"/>
      <c r="E13" s="46"/>
      <c r="F13" s="48"/>
      <c r="G13" s="46"/>
      <c r="H13" s="48">
        <f>D13+F13</f>
        <v>0</v>
      </c>
      <c r="I13" s="46">
        <f>B13*H13</f>
        <v>0</v>
      </c>
    </row>
    <row r="14" spans="1:11" x14ac:dyDescent="0.2">
      <c r="A14" s="1"/>
      <c r="B14" s="46"/>
      <c r="D14" s="48"/>
      <c r="E14" s="46"/>
      <c r="F14" s="48"/>
      <c r="G14" s="46"/>
      <c r="H14" s="48"/>
      <c r="I14" s="46"/>
    </row>
    <row r="15" spans="1:11" x14ac:dyDescent="0.2">
      <c r="A15" s="1"/>
      <c r="B15" s="46"/>
      <c r="D15" s="48"/>
      <c r="E15" s="46"/>
      <c r="F15" s="48"/>
      <c r="G15" s="46"/>
      <c r="H15" s="48"/>
      <c r="I15" s="46"/>
    </row>
    <row r="16" spans="1:11" x14ac:dyDescent="0.2">
      <c r="B16" s="46"/>
      <c r="D16" s="48"/>
      <c r="E16" s="46"/>
      <c r="F16" s="48"/>
      <c r="G16" s="46"/>
      <c r="H16" s="48"/>
      <c r="I16" s="46"/>
    </row>
    <row r="17" spans="2:9" x14ac:dyDescent="0.2">
      <c r="B17" s="46"/>
      <c r="D17" s="48"/>
      <c r="E17" s="46"/>
      <c r="F17" s="48"/>
      <c r="G17" s="46"/>
      <c r="H17" s="48"/>
      <c r="I17" s="46"/>
    </row>
    <row r="18" spans="2:9" x14ac:dyDescent="0.2">
      <c r="B18" s="46"/>
      <c r="D18" s="48"/>
      <c r="E18" s="46"/>
      <c r="F18" s="48"/>
      <c r="G18" s="46"/>
      <c r="H18" s="48"/>
      <c r="I18" s="46"/>
    </row>
    <row r="19" spans="2:9" x14ac:dyDescent="0.2">
      <c r="B19" s="52"/>
      <c r="D19" s="48"/>
      <c r="E19" s="46"/>
      <c r="F19" s="48"/>
      <c r="G19" s="46"/>
      <c r="H19" s="48"/>
      <c r="I19" s="78">
        <f>SUM(I9:K18)*B19</f>
        <v>0</v>
      </c>
    </row>
    <row r="20" spans="2:9" x14ac:dyDescent="0.2">
      <c r="B20" s="46"/>
      <c r="D20" s="48"/>
      <c r="E20" s="46"/>
      <c r="F20" s="48"/>
      <c r="G20" s="46"/>
      <c r="H20" s="48"/>
      <c r="I20" s="46"/>
    </row>
    <row r="21" spans="2:9" x14ac:dyDescent="0.2">
      <c r="B21" s="46"/>
      <c r="D21" s="48"/>
      <c r="E21" s="46"/>
      <c r="F21" s="48"/>
      <c r="G21" s="46"/>
      <c r="H21" s="48"/>
      <c r="I21" s="46"/>
    </row>
    <row r="22" spans="2:9" x14ac:dyDescent="0.2">
      <c r="B22" s="46"/>
      <c r="D22" s="48"/>
      <c r="E22" s="46"/>
      <c r="F22" s="48"/>
      <c r="G22" s="46"/>
      <c r="H22" s="48"/>
      <c r="I22" s="46"/>
    </row>
    <row r="23" spans="2:9" x14ac:dyDescent="0.2">
      <c r="B23" s="46"/>
      <c r="D23" s="48"/>
      <c r="E23" s="46"/>
      <c r="F23" s="48"/>
      <c r="G23" s="46"/>
      <c r="H23" s="48"/>
      <c r="I23" s="46"/>
    </row>
    <row r="24" spans="2:9" x14ac:dyDescent="0.2">
      <c r="B24" s="46"/>
      <c r="D24" s="48"/>
      <c r="E24" s="46"/>
      <c r="F24" s="48"/>
      <c r="G24" s="46"/>
      <c r="H24" s="48"/>
      <c r="I24" s="46"/>
    </row>
    <row r="25" spans="2:9" x14ac:dyDescent="0.2">
      <c r="B25" s="46"/>
      <c r="D25" s="48"/>
      <c r="E25" s="46"/>
      <c r="F25" s="48"/>
      <c r="G25" s="46"/>
      <c r="H25" s="48"/>
      <c r="I25" s="46"/>
    </row>
    <row r="26" spans="2:9" x14ac:dyDescent="0.2">
      <c r="B26" s="46"/>
      <c r="D26" s="48"/>
      <c r="E26" s="46"/>
      <c r="F26" s="48"/>
      <c r="G26" s="46"/>
      <c r="H26" s="48"/>
      <c r="I26" s="46"/>
    </row>
    <row r="27" spans="2:9" x14ac:dyDescent="0.2">
      <c r="B27" s="46"/>
      <c r="D27" s="48"/>
      <c r="E27" s="46"/>
      <c r="F27" s="48"/>
      <c r="G27" s="46"/>
      <c r="H27" s="48"/>
      <c r="I27" s="46"/>
    </row>
    <row r="28" spans="2:9" x14ac:dyDescent="0.2">
      <c r="B28" s="46"/>
      <c r="D28" s="48"/>
      <c r="E28" s="46"/>
      <c r="F28" s="48"/>
      <c r="G28" s="46"/>
      <c r="H28" s="48"/>
      <c r="I28" s="46"/>
    </row>
    <row r="29" spans="2:9" x14ac:dyDescent="0.2">
      <c r="B29" s="46"/>
      <c r="D29" s="48"/>
      <c r="E29" s="46"/>
      <c r="F29" s="48"/>
      <c r="G29" s="46"/>
      <c r="H29" s="48"/>
      <c r="I29" s="46"/>
    </row>
    <row r="30" spans="2:9" x14ac:dyDescent="0.2">
      <c r="B30" s="46"/>
      <c r="D30" s="48"/>
      <c r="E30" s="46"/>
      <c r="F30" s="48"/>
      <c r="G30" s="46"/>
      <c r="H30" s="48"/>
      <c r="I30" s="46"/>
    </row>
    <row r="31" spans="2:9" x14ac:dyDescent="0.2">
      <c r="B31" s="46"/>
      <c r="D31" s="48"/>
      <c r="E31" s="46"/>
      <c r="F31" s="48"/>
      <c r="G31" s="46"/>
      <c r="H31" s="48"/>
      <c r="I31" s="46"/>
    </row>
    <row r="32" spans="2:9" x14ac:dyDescent="0.2">
      <c r="B32" s="46"/>
      <c r="D32" s="48"/>
      <c r="E32" s="46"/>
      <c r="F32" s="48"/>
      <c r="G32" s="46"/>
      <c r="H32" s="48"/>
      <c r="I32" s="46"/>
    </row>
    <row r="33" spans="1:10" x14ac:dyDescent="0.2">
      <c r="B33" s="46"/>
      <c r="D33" s="48"/>
      <c r="E33" s="46"/>
      <c r="F33" s="48"/>
      <c r="G33" s="46"/>
      <c r="H33" s="48"/>
      <c r="I33" s="46"/>
    </row>
    <row r="34" spans="1:10" x14ac:dyDescent="0.2">
      <c r="B34" s="46"/>
      <c r="D34" s="48"/>
      <c r="E34" s="46"/>
      <c r="F34" s="48"/>
      <c r="G34" s="46"/>
      <c r="H34" s="48"/>
      <c r="I34" s="46"/>
    </row>
    <row r="35" spans="1:10" x14ac:dyDescent="0.2">
      <c r="B35" s="46"/>
      <c r="D35" s="48"/>
      <c r="E35" s="46"/>
      <c r="F35" s="48"/>
      <c r="G35" s="46"/>
      <c r="H35" s="48"/>
      <c r="I35" s="46"/>
    </row>
    <row r="36" spans="1:10" ht="13.5" thickBot="1" x14ac:dyDescent="0.25">
      <c r="A36" s="23" t="s">
        <v>7</v>
      </c>
      <c r="B36" s="110">
        <f>SUM(B6:B35)</f>
        <v>0.1</v>
      </c>
      <c r="C36" s="24" t="s">
        <v>115</v>
      </c>
      <c r="D36" s="51"/>
      <c r="E36" s="50">
        <f>SUM(E5:E35)</f>
        <v>0</v>
      </c>
      <c r="F36" s="51"/>
      <c r="G36" s="50">
        <f>SUM(G5:G35)</f>
        <v>0</v>
      </c>
      <c r="H36" s="51"/>
      <c r="I36" s="47">
        <f>SUM(I1:I35)</f>
        <v>2517514</v>
      </c>
      <c r="J36" s="80"/>
    </row>
    <row r="37" spans="1:10" ht="13.5" thickTop="1" x14ac:dyDescent="0.2"/>
  </sheetData>
  <phoneticPr fontId="0" type="noConversion"/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7B194-874E-4659-93CC-060544AAE676}">
  <sheetPr>
    <tabColor theme="3" tint="0.79998168889431442"/>
  </sheetPr>
  <dimension ref="A1:L37"/>
  <sheetViews>
    <sheetView showZeros="0" zoomScaleNormal="100" workbookViewId="0"/>
  </sheetViews>
  <sheetFormatPr defaultRowHeight="12.75" outlineLevelCol="1" x14ac:dyDescent="0.2"/>
  <cols>
    <col min="1" max="1" width="37.7109375" style="40" customWidth="1"/>
    <col min="2" max="2" width="9.42578125" style="81" customWidth="1"/>
    <col min="3" max="3" width="6.140625" style="41" customWidth="1"/>
    <col min="4" max="4" width="11.85546875" style="82" customWidth="1"/>
    <col min="5" max="5" width="11.85546875" style="81" customWidth="1"/>
    <col min="6" max="6" width="11.85546875" style="82" customWidth="1"/>
    <col min="7" max="7" width="11.85546875" style="81" customWidth="1"/>
    <col min="8" max="8" width="10.85546875" style="82" customWidth="1"/>
    <col min="9" max="9" width="13.7109375" style="81" customWidth="1"/>
    <col min="10" max="10" width="1" style="40" customWidth="1"/>
    <col min="11" max="11" width="13" style="40" hidden="1" customWidth="1" outlineLevel="1"/>
    <col min="12" max="12" width="9.140625" style="40" collapsed="1"/>
    <col min="13" max="16384" width="9.140625" style="40"/>
  </cols>
  <sheetData>
    <row r="1" spans="1:11" ht="6.75" customHeight="1" x14ac:dyDescent="0.2">
      <c r="A1" s="13"/>
      <c r="B1" s="59"/>
      <c r="C1" s="60"/>
      <c r="D1" s="61"/>
      <c r="E1" s="62"/>
      <c r="F1" s="61"/>
      <c r="G1" s="62"/>
      <c r="H1" s="63"/>
      <c r="I1" s="64"/>
      <c r="J1" s="65"/>
    </row>
    <row r="2" spans="1:11" x14ac:dyDescent="0.2">
      <c r="A2" s="14" t="s">
        <v>40</v>
      </c>
      <c r="B2" s="66"/>
      <c r="C2" s="67"/>
      <c r="D2" s="2" t="s">
        <v>229</v>
      </c>
      <c r="E2" s="68"/>
      <c r="F2" s="2" t="s">
        <v>9</v>
      </c>
      <c r="G2" s="69"/>
      <c r="H2" s="3" t="s">
        <v>0</v>
      </c>
      <c r="I2" s="4" t="s">
        <v>0</v>
      </c>
      <c r="J2" s="70"/>
    </row>
    <row r="3" spans="1:11" x14ac:dyDescent="0.2">
      <c r="A3" s="14"/>
      <c r="B3" s="5" t="s">
        <v>10</v>
      </c>
      <c r="C3" s="6" t="s">
        <v>11</v>
      </c>
      <c r="D3" s="7" t="s">
        <v>12</v>
      </c>
      <c r="E3" s="8" t="s">
        <v>0</v>
      </c>
      <c r="F3" s="7" t="s">
        <v>230</v>
      </c>
      <c r="G3" s="8" t="s">
        <v>0</v>
      </c>
      <c r="H3" s="3" t="s">
        <v>13</v>
      </c>
      <c r="I3" s="4" t="s">
        <v>14</v>
      </c>
      <c r="J3" s="70"/>
    </row>
    <row r="4" spans="1:11" x14ac:dyDescent="0.2">
      <c r="A4" s="14" t="s">
        <v>114</v>
      </c>
      <c r="B4" s="5"/>
      <c r="C4" s="6"/>
      <c r="D4" s="7" t="s">
        <v>15</v>
      </c>
      <c r="E4" s="8" t="s">
        <v>15</v>
      </c>
      <c r="F4" s="7"/>
      <c r="G4" s="8" t="s">
        <v>15</v>
      </c>
      <c r="H4" s="3" t="s">
        <v>15</v>
      </c>
      <c r="I4" s="4" t="s">
        <v>16</v>
      </c>
      <c r="J4" s="70"/>
    </row>
    <row r="5" spans="1:11" ht="7.5" customHeight="1" x14ac:dyDescent="0.2">
      <c r="A5" s="15"/>
      <c r="B5" s="71"/>
      <c r="C5" s="72"/>
      <c r="D5" s="73"/>
      <c r="E5" s="74"/>
      <c r="F5" s="73"/>
      <c r="G5" s="74"/>
      <c r="H5" s="75"/>
      <c r="I5" s="76"/>
      <c r="J5" s="77"/>
    </row>
    <row r="6" spans="1:11" x14ac:dyDescent="0.2">
      <c r="B6" s="46"/>
      <c r="D6" s="48"/>
      <c r="E6" s="46">
        <f>B6*D6</f>
        <v>0</v>
      </c>
      <c r="F6" s="48"/>
      <c r="G6" s="46">
        <f>B6*F6</f>
        <v>0</v>
      </c>
      <c r="H6" s="48">
        <f>D6+F6</f>
        <v>0</v>
      </c>
      <c r="I6" s="46">
        <f>B6*H6</f>
        <v>0</v>
      </c>
    </row>
    <row r="7" spans="1:11" x14ac:dyDescent="0.2">
      <c r="A7" s="40" t="s">
        <v>20</v>
      </c>
      <c r="B7" s="46"/>
      <c r="D7" s="48"/>
      <c r="E7" s="46"/>
      <c r="F7" s="48"/>
      <c r="G7" s="46"/>
      <c r="H7" s="48"/>
      <c r="I7" s="46"/>
    </row>
    <row r="8" spans="1:11" x14ac:dyDescent="0.2">
      <c r="A8" s="40" t="s">
        <v>785</v>
      </c>
      <c r="B8" s="46"/>
      <c r="D8" s="48"/>
      <c r="E8" s="46"/>
      <c r="F8" s="48"/>
      <c r="G8" s="46"/>
      <c r="H8" s="48"/>
      <c r="I8" s="46"/>
    </row>
    <row r="9" spans="1:11" x14ac:dyDescent="0.2">
      <c r="A9" s="40" t="s">
        <v>931</v>
      </c>
      <c r="B9" s="52"/>
      <c r="D9" s="48"/>
      <c r="E9" s="46"/>
      <c r="F9" s="48"/>
      <c r="G9" s="46"/>
      <c r="H9" s="48"/>
      <c r="I9" s="78" t="s">
        <v>786</v>
      </c>
      <c r="K9" s="79">
        <f>SUM(Check!H65:H67)+Check!G77</f>
        <v>27692652</v>
      </c>
    </row>
    <row r="10" spans="1:11" x14ac:dyDescent="0.2">
      <c r="B10" s="52"/>
      <c r="D10" s="48"/>
      <c r="E10" s="46"/>
      <c r="F10" s="48"/>
      <c r="G10" s="46"/>
      <c r="H10" s="48"/>
      <c r="I10" s="78"/>
      <c r="K10" s="79"/>
    </row>
    <row r="11" spans="1:11" x14ac:dyDescent="0.2">
      <c r="B11" s="52"/>
      <c r="D11" s="48"/>
      <c r="E11" s="46"/>
      <c r="F11" s="48"/>
      <c r="G11" s="46"/>
      <c r="H11" s="48"/>
      <c r="I11" s="78"/>
    </row>
    <row r="12" spans="1:11" x14ac:dyDescent="0.2">
      <c r="B12" s="46"/>
      <c r="D12" s="48"/>
      <c r="E12" s="46"/>
      <c r="F12" s="48"/>
      <c r="G12" s="46"/>
      <c r="H12" s="48"/>
      <c r="I12" s="46"/>
    </row>
    <row r="13" spans="1:11" x14ac:dyDescent="0.2">
      <c r="A13" s="1"/>
      <c r="B13" s="46"/>
      <c r="D13" s="48"/>
      <c r="E13" s="46"/>
      <c r="F13" s="48"/>
      <c r="G13" s="46"/>
      <c r="H13" s="48">
        <f>D13+F13</f>
        <v>0</v>
      </c>
      <c r="I13" s="46">
        <f>B13*H13</f>
        <v>0</v>
      </c>
    </row>
    <row r="14" spans="1:11" x14ac:dyDescent="0.2">
      <c r="B14" s="46"/>
      <c r="D14" s="48"/>
      <c r="E14" s="46"/>
      <c r="F14" s="48"/>
      <c r="G14" s="46"/>
      <c r="H14" s="48"/>
      <c r="I14" s="46"/>
    </row>
    <row r="15" spans="1:11" x14ac:dyDescent="0.2">
      <c r="B15" s="46"/>
      <c r="D15" s="48"/>
      <c r="E15" s="46"/>
      <c r="F15" s="48"/>
      <c r="G15" s="46"/>
      <c r="H15" s="48"/>
      <c r="I15" s="46"/>
    </row>
    <row r="16" spans="1:11" x14ac:dyDescent="0.2">
      <c r="B16" s="46"/>
      <c r="D16" s="48"/>
      <c r="E16" s="46"/>
      <c r="F16" s="48"/>
      <c r="G16" s="46"/>
      <c r="H16" s="48"/>
      <c r="I16" s="46"/>
    </row>
    <row r="17" spans="2:9" x14ac:dyDescent="0.2">
      <c r="B17" s="52"/>
      <c r="D17" s="48"/>
      <c r="E17" s="46"/>
      <c r="F17" s="48"/>
      <c r="G17" s="46"/>
      <c r="H17" s="48"/>
      <c r="I17" s="78">
        <f>SUM(I9:K16)*B17</f>
        <v>0</v>
      </c>
    </row>
    <row r="18" spans="2:9" x14ac:dyDescent="0.2">
      <c r="B18" s="46"/>
      <c r="D18" s="48"/>
      <c r="E18" s="46"/>
      <c r="F18" s="48"/>
      <c r="G18" s="46"/>
      <c r="H18" s="48"/>
      <c r="I18" s="46"/>
    </row>
    <row r="19" spans="2:9" x14ac:dyDescent="0.2">
      <c r="B19" s="46"/>
      <c r="D19" s="48"/>
      <c r="E19" s="46"/>
      <c r="F19" s="48"/>
      <c r="G19" s="46"/>
      <c r="H19" s="48"/>
      <c r="I19" s="46"/>
    </row>
    <row r="20" spans="2:9" x14ac:dyDescent="0.2">
      <c r="B20" s="46"/>
      <c r="D20" s="48"/>
      <c r="E20" s="46"/>
      <c r="F20" s="48"/>
      <c r="G20" s="46"/>
      <c r="H20" s="48"/>
      <c r="I20" s="46"/>
    </row>
    <row r="21" spans="2:9" x14ac:dyDescent="0.2">
      <c r="B21" s="46"/>
      <c r="D21" s="48"/>
      <c r="E21" s="46"/>
      <c r="F21" s="48"/>
      <c r="G21" s="46"/>
      <c r="H21" s="48"/>
      <c r="I21" s="46"/>
    </row>
    <row r="22" spans="2:9" x14ac:dyDescent="0.2">
      <c r="B22" s="46"/>
      <c r="D22" s="48"/>
      <c r="E22" s="46"/>
      <c r="F22" s="48"/>
      <c r="G22" s="46"/>
      <c r="H22" s="48"/>
      <c r="I22" s="46"/>
    </row>
    <row r="23" spans="2:9" x14ac:dyDescent="0.2">
      <c r="B23" s="46"/>
      <c r="D23" s="48"/>
      <c r="E23" s="46"/>
      <c r="F23" s="48"/>
      <c r="G23" s="46"/>
      <c r="H23" s="48"/>
      <c r="I23" s="46"/>
    </row>
    <row r="24" spans="2:9" x14ac:dyDescent="0.2">
      <c r="B24" s="46"/>
      <c r="D24" s="48"/>
      <c r="E24" s="46"/>
      <c r="F24" s="48"/>
      <c r="G24" s="46"/>
      <c r="H24" s="48"/>
      <c r="I24" s="46"/>
    </row>
    <row r="25" spans="2:9" x14ac:dyDescent="0.2">
      <c r="B25" s="46"/>
      <c r="D25" s="48"/>
      <c r="E25" s="46"/>
      <c r="F25" s="48"/>
      <c r="G25" s="46"/>
      <c r="H25" s="48"/>
      <c r="I25" s="46"/>
    </row>
    <row r="26" spans="2:9" x14ac:dyDescent="0.2">
      <c r="B26" s="46"/>
      <c r="D26" s="48"/>
      <c r="E26" s="46"/>
      <c r="F26" s="48"/>
      <c r="G26" s="46"/>
      <c r="H26" s="48"/>
      <c r="I26" s="46"/>
    </row>
    <row r="27" spans="2:9" x14ac:dyDescent="0.2">
      <c r="B27" s="46"/>
      <c r="D27" s="48"/>
      <c r="E27" s="46"/>
      <c r="F27" s="48"/>
      <c r="G27" s="46"/>
      <c r="H27" s="48"/>
      <c r="I27" s="46"/>
    </row>
    <row r="28" spans="2:9" x14ac:dyDescent="0.2">
      <c r="B28" s="46"/>
      <c r="D28" s="48"/>
      <c r="E28" s="46"/>
      <c r="F28" s="48"/>
      <c r="G28" s="46"/>
      <c r="H28" s="48"/>
      <c r="I28" s="46"/>
    </row>
    <row r="29" spans="2:9" x14ac:dyDescent="0.2">
      <c r="B29" s="46"/>
      <c r="D29" s="48"/>
      <c r="E29" s="46"/>
      <c r="F29" s="48"/>
      <c r="G29" s="46"/>
      <c r="H29" s="48"/>
      <c r="I29" s="46"/>
    </row>
    <row r="30" spans="2:9" x14ac:dyDescent="0.2">
      <c r="B30" s="46"/>
      <c r="D30" s="48"/>
      <c r="E30" s="46"/>
      <c r="F30" s="48"/>
      <c r="G30" s="46"/>
      <c r="H30" s="48"/>
      <c r="I30" s="46"/>
    </row>
    <row r="31" spans="2:9" x14ac:dyDescent="0.2">
      <c r="B31" s="46"/>
      <c r="D31" s="48"/>
      <c r="E31" s="46"/>
      <c r="F31" s="48"/>
      <c r="G31" s="46"/>
      <c r="H31" s="48"/>
      <c r="I31" s="46"/>
    </row>
    <row r="32" spans="2:9" x14ac:dyDescent="0.2">
      <c r="B32" s="46"/>
      <c r="D32" s="48"/>
      <c r="E32" s="46"/>
      <c r="F32" s="48"/>
      <c r="G32" s="46"/>
      <c r="H32" s="48"/>
      <c r="I32" s="46"/>
    </row>
    <row r="33" spans="1:10" x14ac:dyDescent="0.2">
      <c r="B33" s="46"/>
      <c r="D33" s="48"/>
      <c r="E33" s="46"/>
      <c r="F33" s="48"/>
      <c r="G33" s="46"/>
      <c r="H33" s="48"/>
      <c r="I33" s="46"/>
    </row>
    <row r="34" spans="1:10" x14ac:dyDescent="0.2">
      <c r="B34" s="46"/>
      <c r="D34" s="48"/>
      <c r="E34" s="46"/>
      <c r="F34" s="48"/>
      <c r="G34" s="46"/>
      <c r="H34" s="48"/>
      <c r="I34" s="46"/>
    </row>
    <row r="35" spans="1:10" x14ac:dyDescent="0.2">
      <c r="B35" s="46"/>
      <c r="D35" s="48"/>
      <c r="E35" s="46"/>
      <c r="F35" s="48"/>
      <c r="G35" s="46"/>
      <c r="H35" s="48"/>
      <c r="I35" s="46"/>
    </row>
    <row r="36" spans="1:10" ht="13.5" thickBot="1" x14ac:dyDescent="0.25">
      <c r="A36" s="23" t="s">
        <v>7</v>
      </c>
      <c r="B36" s="110">
        <f>SUM(B6:B35)</f>
        <v>0</v>
      </c>
      <c r="C36" s="24" t="s">
        <v>113</v>
      </c>
      <c r="D36" s="51"/>
      <c r="E36" s="50">
        <f>SUM(E5:E35)</f>
        <v>0</v>
      </c>
      <c r="F36" s="51"/>
      <c r="G36" s="50">
        <f>SUM(G5:G35)</f>
        <v>0</v>
      </c>
      <c r="H36" s="51"/>
      <c r="I36" s="47">
        <f>SUM(I1:I35)</f>
        <v>0</v>
      </c>
      <c r="J36" s="80"/>
    </row>
    <row r="37" spans="1:10" ht="13.5" thickTop="1" x14ac:dyDescent="0.2"/>
  </sheetData>
  <pageMargins left="0.75" right="0.55000000000000004" top="1.75" bottom="0.5" header="0.5" footer="0.5"/>
  <pageSetup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EA5F6-4576-4B76-BB76-9F34FCDA4E86}">
  <sheetPr>
    <tabColor rgb="FFFFFF00"/>
  </sheetPr>
  <dimension ref="A2:N101"/>
  <sheetViews>
    <sheetView zoomScaleNormal="100" workbookViewId="0"/>
  </sheetViews>
  <sheetFormatPr defaultRowHeight="12.75" x14ac:dyDescent="0.2"/>
  <cols>
    <col min="1" max="1" width="4.140625" customWidth="1"/>
    <col min="2" max="2" width="5.5703125" customWidth="1"/>
    <col min="3" max="3" width="13.140625" customWidth="1"/>
    <col min="7" max="7" width="12.85546875" style="228" customWidth="1"/>
    <col min="8" max="8" width="3.28515625" style="228" customWidth="1"/>
    <col min="9" max="9" width="10.140625" style="228" customWidth="1"/>
    <col min="10" max="10" width="9" style="228" customWidth="1"/>
    <col min="11" max="11" width="12.85546875" style="228" customWidth="1"/>
    <col min="12" max="12" width="12" customWidth="1"/>
    <col min="14" max="14" width="5.5703125" customWidth="1"/>
  </cols>
  <sheetData>
    <row r="2" spans="1:14" ht="15.75" x14ac:dyDescent="0.25">
      <c r="A2" s="398" t="s">
        <v>982</v>
      </c>
      <c r="B2" s="398"/>
      <c r="C2" s="398"/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</row>
    <row r="3" spans="1:14" x14ac:dyDescent="0.2">
      <c r="A3" s="286"/>
      <c r="B3" s="286"/>
      <c r="C3" s="286"/>
      <c r="D3" s="286"/>
      <c r="E3" s="286"/>
      <c r="F3" s="286"/>
      <c r="G3" s="287"/>
      <c r="H3" s="287"/>
      <c r="I3" s="287"/>
      <c r="J3" s="287"/>
      <c r="K3" s="287"/>
      <c r="L3" s="286"/>
      <c r="M3" s="286"/>
      <c r="N3" s="286"/>
    </row>
    <row r="5" spans="1:14" x14ac:dyDescent="0.2">
      <c r="B5" s="288" t="s">
        <v>243</v>
      </c>
    </row>
    <row r="6" spans="1:14" ht="6" customHeight="1" x14ac:dyDescent="0.2">
      <c r="B6" s="288"/>
    </row>
    <row r="7" spans="1:14" x14ac:dyDescent="0.2">
      <c r="B7" t="s">
        <v>244</v>
      </c>
      <c r="D7" s="363">
        <v>7.6499999999999999E-2</v>
      </c>
    </row>
    <row r="8" spans="1:14" x14ac:dyDescent="0.2">
      <c r="B8" t="s">
        <v>245</v>
      </c>
      <c r="D8" s="363">
        <v>6.0000000000000001E-3</v>
      </c>
    </row>
    <row r="9" spans="1:14" x14ac:dyDescent="0.2">
      <c r="B9" t="s">
        <v>113</v>
      </c>
      <c r="D9" s="373">
        <v>1.4999999999999999E-2</v>
      </c>
    </row>
    <row r="10" spans="1:14" ht="9" customHeight="1" x14ac:dyDescent="0.2">
      <c r="D10" s="364"/>
    </row>
    <row r="11" spans="1:14" x14ac:dyDescent="0.2">
      <c r="B11" t="s">
        <v>1</v>
      </c>
      <c r="D11" s="365">
        <f>SUM(D7:D9)</f>
        <v>9.7500000000000003E-2</v>
      </c>
      <c r="G11" s="284"/>
    </row>
    <row r="12" spans="1:14" x14ac:dyDescent="0.2">
      <c r="D12" s="363"/>
    </row>
    <row r="13" spans="1:14" x14ac:dyDescent="0.2">
      <c r="B13" t="s">
        <v>928</v>
      </c>
      <c r="D13" s="363"/>
    </row>
    <row r="15" spans="1:14" x14ac:dyDescent="0.2">
      <c r="B15" s="288" t="s">
        <v>246</v>
      </c>
      <c r="K15" s="366" t="s">
        <v>247</v>
      </c>
    </row>
    <row r="16" spans="1:14" ht="6" customHeight="1" x14ac:dyDescent="0.2">
      <c r="B16" s="288"/>
      <c r="K16" s="366"/>
    </row>
    <row r="17" spans="2:14" x14ac:dyDescent="0.2">
      <c r="B17" t="s">
        <v>248</v>
      </c>
      <c r="D17" s="363">
        <v>6.2799999999999995E-2</v>
      </c>
      <c r="K17" s="228" t="s">
        <v>892</v>
      </c>
      <c r="M17" s="290">
        <f>M66</f>
        <v>96.83</v>
      </c>
    </row>
    <row r="18" spans="2:14" x14ac:dyDescent="0.2">
      <c r="B18" t="s">
        <v>249</v>
      </c>
      <c r="D18" s="242"/>
      <c r="E18" s="242"/>
      <c r="F18" s="291">
        <v>52.54</v>
      </c>
      <c r="K18" s="228" t="s">
        <v>893</v>
      </c>
      <c r="M18" s="242">
        <f>F31</f>
        <v>85.47</v>
      </c>
    </row>
    <row r="19" spans="2:14" x14ac:dyDescent="0.2">
      <c r="B19" t="s">
        <v>250</v>
      </c>
      <c r="D19" s="363">
        <f>D11+D17</f>
        <v>0.1603</v>
      </c>
      <c r="F19" s="242">
        <f>F18*D19</f>
        <v>8.42</v>
      </c>
      <c r="K19" s="228" t="s">
        <v>894</v>
      </c>
      <c r="M19" s="292">
        <f>F22</f>
        <v>89.17</v>
      </c>
    </row>
    <row r="20" spans="2:14" x14ac:dyDescent="0.2">
      <c r="B20" t="s">
        <v>251</v>
      </c>
      <c r="E20" s="363"/>
      <c r="F20" s="292">
        <f>80.75-F18</f>
        <v>28.21</v>
      </c>
    </row>
    <row r="21" spans="2:14" x14ac:dyDescent="0.2">
      <c r="E21" s="363"/>
      <c r="F21" s="242"/>
      <c r="M21" s="293" t="s">
        <v>252</v>
      </c>
    </row>
    <row r="22" spans="2:14" ht="13.5" thickBot="1" x14ac:dyDescent="0.25">
      <c r="B22" t="s">
        <v>253</v>
      </c>
      <c r="F22" s="294">
        <f>SUM(F18:F20)</f>
        <v>89.17</v>
      </c>
      <c r="G22" s="228" t="s">
        <v>254</v>
      </c>
    </row>
    <row r="23" spans="2:14" ht="14.25" thickTop="1" thickBot="1" x14ac:dyDescent="0.25">
      <c r="M23" s="295">
        <f>AVERAGE(M17:M19)</f>
        <v>90.49</v>
      </c>
      <c r="N23" s="228" t="s">
        <v>254</v>
      </c>
    </row>
    <row r="24" spans="2:14" ht="13.5" thickTop="1" x14ac:dyDescent="0.2">
      <c r="B24" s="288" t="s">
        <v>255</v>
      </c>
      <c r="I24" s="399" t="s">
        <v>256</v>
      </c>
      <c r="J24" s="399"/>
    </row>
    <row r="25" spans="2:14" ht="6" customHeight="1" x14ac:dyDescent="0.2">
      <c r="B25" s="288"/>
      <c r="M25" s="290"/>
      <c r="N25" s="228"/>
    </row>
    <row r="26" spans="2:14" ht="13.5" thickBot="1" x14ac:dyDescent="0.25">
      <c r="B26" t="s">
        <v>248</v>
      </c>
      <c r="D26" s="363">
        <v>6.1100000000000002E-2</v>
      </c>
      <c r="E26" s="374"/>
      <c r="I26" s="295">
        <f>AVERAGE(F31,F22)+0.01</f>
        <v>87.33</v>
      </c>
      <c r="J26" s="228" t="s">
        <v>254</v>
      </c>
    </row>
    <row r="27" spans="2:14" ht="13.5" thickTop="1" x14ac:dyDescent="0.2">
      <c r="B27" t="s">
        <v>249</v>
      </c>
      <c r="D27" s="242"/>
      <c r="E27" s="242"/>
      <c r="F27" s="291">
        <v>43.25</v>
      </c>
    </row>
    <row r="28" spans="2:14" x14ac:dyDescent="0.2">
      <c r="B28" t="s">
        <v>250</v>
      </c>
      <c r="D28" s="363">
        <f>D11+D26</f>
        <v>0.15859999999999999</v>
      </c>
      <c r="F28" s="242">
        <f>F27*D28</f>
        <v>6.86</v>
      </c>
    </row>
    <row r="29" spans="2:14" x14ac:dyDescent="0.2">
      <c r="B29" t="s">
        <v>251</v>
      </c>
      <c r="E29" s="363"/>
      <c r="F29" s="292">
        <f>78.61-F27</f>
        <v>35.36</v>
      </c>
      <c r="I29" s="284"/>
    </row>
    <row r="30" spans="2:14" ht="9" customHeight="1" x14ac:dyDescent="0.2">
      <c r="E30" s="363"/>
      <c r="F30" s="242"/>
    </row>
    <row r="31" spans="2:14" ht="13.5" thickBot="1" x14ac:dyDescent="0.25">
      <c r="B31" t="s">
        <v>253</v>
      </c>
      <c r="F31" s="294">
        <f>SUM(F27:F29)</f>
        <v>85.47</v>
      </c>
      <c r="G31" s="228" t="s">
        <v>254</v>
      </c>
    </row>
    <row r="32" spans="2:14" ht="13.5" thickTop="1" x14ac:dyDescent="0.2"/>
    <row r="39" spans="2:14" x14ac:dyDescent="0.2">
      <c r="B39" s="288" t="s">
        <v>257</v>
      </c>
      <c r="I39" s="288" t="s">
        <v>258</v>
      </c>
      <c r="J39"/>
      <c r="K39"/>
      <c r="N39" s="228"/>
    </row>
    <row r="40" spans="2:14" ht="6" customHeight="1" x14ac:dyDescent="0.2">
      <c r="B40" s="288"/>
      <c r="I40" s="288"/>
      <c r="J40"/>
      <c r="K40"/>
      <c r="N40" s="228"/>
    </row>
    <row r="41" spans="2:14" x14ac:dyDescent="0.2">
      <c r="B41" t="s">
        <v>248</v>
      </c>
      <c r="D41" s="363">
        <v>0.17050000000000001</v>
      </c>
      <c r="I41" t="s">
        <v>248</v>
      </c>
      <c r="J41"/>
      <c r="K41" s="363">
        <v>5.5899999999999998E-2</v>
      </c>
      <c r="N41" s="228"/>
    </row>
    <row r="42" spans="2:14" x14ac:dyDescent="0.2">
      <c r="B42" t="s">
        <v>249</v>
      </c>
      <c r="D42" s="242"/>
      <c r="E42" s="242"/>
      <c r="F42" s="291">
        <v>52.07</v>
      </c>
      <c r="I42" t="s">
        <v>249</v>
      </c>
      <c r="J42"/>
      <c r="K42" s="242"/>
      <c r="L42" s="242"/>
      <c r="M42" s="291">
        <v>37.29</v>
      </c>
      <c r="N42" s="228"/>
    </row>
    <row r="43" spans="2:14" x14ac:dyDescent="0.2">
      <c r="B43" t="s">
        <v>250</v>
      </c>
      <c r="D43" s="363">
        <f>D11+D41</f>
        <v>0.26800000000000002</v>
      </c>
      <c r="F43" s="242">
        <f>F42*D43</f>
        <v>13.95</v>
      </c>
      <c r="I43" t="s">
        <v>250</v>
      </c>
      <c r="J43"/>
      <c r="K43" s="363">
        <f>K41+D11</f>
        <v>0.15340000000000001</v>
      </c>
      <c r="M43" s="242">
        <f>M42*K43</f>
        <v>5.72</v>
      </c>
      <c r="N43" s="228"/>
    </row>
    <row r="44" spans="2:14" x14ac:dyDescent="0.2">
      <c r="B44" t="s">
        <v>251</v>
      </c>
      <c r="E44" s="363"/>
      <c r="F44" s="292">
        <f>72.38-F42</f>
        <v>20.309999999999999</v>
      </c>
      <c r="I44" t="s">
        <v>251</v>
      </c>
      <c r="J44"/>
      <c r="K44"/>
      <c r="L44" s="363"/>
      <c r="M44" s="292">
        <f>67.59-M42</f>
        <v>30.3</v>
      </c>
      <c r="N44" s="228"/>
    </row>
    <row r="45" spans="2:14" ht="9" customHeight="1" x14ac:dyDescent="0.2">
      <c r="E45" s="363"/>
      <c r="F45" s="242"/>
      <c r="I45"/>
      <c r="J45"/>
      <c r="K45"/>
      <c r="L45" s="363"/>
      <c r="M45" s="242"/>
      <c r="N45" s="228"/>
    </row>
    <row r="46" spans="2:14" ht="13.5" thickBot="1" x14ac:dyDescent="0.25">
      <c r="B46" t="s">
        <v>253</v>
      </c>
      <c r="F46" s="294">
        <f>SUM(F42:F44)</f>
        <v>86.33</v>
      </c>
      <c r="G46" s="228" t="s">
        <v>254</v>
      </c>
      <c r="I46" t="s">
        <v>253</v>
      </c>
      <c r="J46"/>
      <c r="K46"/>
      <c r="M46" s="294">
        <f>SUM(M42:M44)</f>
        <v>73.31</v>
      </c>
      <c r="N46" s="228" t="s">
        <v>254</v>
      </c>
    </row>
    <row r="47" spans="2:14" ht="13.5" thickTop="1" x14ac:dyDescent="0.2">
      <c r="F47" s="291"/>
      <c r="I47"/>
      <c r="J47"/>
      <c r="K47"/>
      <c r="M47" s="291"/>
      <c r="N47" s="228"/>
    </row>
    <row r="49" spans="2:14" x14ac:dyDescent="0.2">
      <c r="B49" s="288" t="s">
        <v>259</v>
      </c>
      <c r="I49" s="288" t="s">
        <v>260</v>
      </c>
      <c r="J49"/>
      <c r="K49"/>
      <c r="N49" s="228"/>
    </row>
    <row r="50" spans="2:14" ht="6" customHeight="1" x14ac:dyDescent="0.2">
      <c r="B50" s="288"/>
      <c r="I50" s="288"/>
      <c r="J50"/>
      <c r="K50"/>
      <c r="N50" s="228"/>
    </row>
    <row r="51" spans="2:14" x14ac:dyDescent="0.2">
      <c r="B51" t="s">
        <v>248</v>
      </c>
      <c r="D51" s="363">
        <v>3.8300000000000001E-2</v>
      </c>
      <c r="I51" t="s">
        <v>248</v>
      </c>
      <c r="J51"/>
      <c r="K51" s="363">
        <v>0.1201</v>
      </c>
      <c r="N51" s="228"/>
    </row>
    <row r="52" spans="2:14" x14ac:dyDescent="0.2">
      <c r="B52" t="s">
        <v>249</v>
      </c>
      <c r="D52" s="242"/>
      <c r="E52" s="242"/>
      <c r="F52" s="291">
        <v>50</v>
      </c>
      <c r="I52" t="s">
        <v>249</v>
      </c>
      <c r="J52"/>
      <c r="K52" s="242"/>
      <c r="L52" s="242"/>
      <c r="M52" s="291">
        <v>48.48</v>
      </c>
      <c r="N52" s="228"/>
    </row>
    <row r="53" spans="2:14" x14ac:dyDescent="0.2">
      <c r="B53" t="s">
        <v>250</v>
      </c>
      <c r="D53" s="363">
        <f>D11+D51</f>
        <v>0.1358</v>
      </c>
      <c r="F53" s="242">
        <f>F52*D53</f>
        <v>6.79</v>
      </c>
      <c r="I53" t="s">
        <v>250</v>
      </c>
      <c r="J53"/>
      <c r="K53" s="363">
        <f>D11+K51</f>
        <v>0.21759999999999999</v>
      </c>
      <c r="M53" s="242">
        <f>M52*K53</f>
        <v>10.55</v>
      </c>
      <c r="N53" s="228"/>
    </row>
    <row r="54" spans="2:14" x14ac:dyDescent="0.2">
      <c r="B54" t="s">
        <v>251</v>
      </c>
      <c r="E54" s="363"/>
      <c r="F54" s="292">
        <f>83.4-F52</f>
        <v>33.4</v>
      </c>
      <c r="I54" t="s">
        <v>251</v>
      </c>
      <c r="J54"/>
      <c r="K54"/>
      <c r="L54" s="363"/>
      <c r="M54" s="292">
        <f>86.66-M52</f>
        <v>38.18</v>
      </c>
      <c r="N54" s="228"/>
    </row>
    <row r="55" spans="2:14" ht="9" customHeight="1" x14ac:dyDescent="0.2">
      <c r="E55" s="363"/>
      <c r="F55" s="242"/>
      <c r="I55"/>
      <c r="J55"/>
      <c r="K55"/>
      <c r="L55" s="363"/>
      <c r="M55" s="242"/>
      <c r="N55" s="228"/>
    </row>
    <row r="56" spans="2:14" ht="13.5" thickBot="1" x14ac:dyDescent="0.25">
      <c r="B56" t="s">
        <v>253</v>
      </c>
      <c r="F56" s="294">
        <f>SUM(F52:F54)</f>
        <v>90.19</v>
      </c>
      <c r="G56" s="228" t="s">
        <v>254</v>
      </c>
      <c r="I56" t="s">
        <v>253</v>
      </c>
      <c r="J56"/>
      <c r="K56"/>
      <c r="M56" s="294">
        <f>SUM(M52:M54)</f>
        <v>97.21</v>
      </c>
      <c r="N56" s="228" t="s">
        <v>254</v>
      </c>
    </row>
    <row r="57" spans="2:14" ht="13.5" thickTop="1" x14ac:dyDescent="0.2"/>
    <row r="59" spans="2:14" x14ac:dyDescent="0.2">
      <c r="B59" s="288" t="s">
        <v>261</v>
      </c>
      <c r="I59" s="366" t="s">
        <v>262</v>
      </c>
    </row>
    <row r="60" spans="2:14" ht="6" customHeight="1" x14ac:dyDescent="0.2">
      <c r="B60" s="288"/>
      <c r="I60" s="366"/>
    </row>
    <row r="61" spans="2:14" x14ac:dyDescent="0.2">
      <c r="B61" t="s">
        <v>248</v>
      </c>
      <c r="D61" s="363">
        <v>2.3699999999999999E-2</v>
      </c>
      <c r="I61" t="s">
        <v>248</v>
      </c>
      <c r="J61"/>
      <c r="K61" s="363">
        <v>8.8599999999999998E-2</v>
      </c>
    </row>
    <row r="62" spans="2:14" x14ac:dyDescent="0.2">
      <c r="B62" t="s">
        <v>249</v>
      </c>
      <c r="D62" s="242"/>
      <c r="E62" s="242"/>
      <c r="F62" s="291">
        <v>57.44</v>
      </c>
      <c r="I62" t="s">
        <v>249</v>
      </c>
      <c r="M62" s="291">
        <v>55.75</v>
      </c>
      <c r="N62" s="228"/>
    </row>
    <row r="63" spans="2:14" x14ac:dyDescent="0.2">
      <c r="B63" t="s">
        <v>250</v>
      </c>
      <c r="D63" s="363">
        <f>D61+D11</f>
        <v>0.1212</v>
      </c>
      <c r="F63" s="242">
        <f>F62*D63</f>
        <v>6.96</v>
      </c>
      <c r="I63" t="s">
        <v>250</v>
      </c>
      <c r="K63" s="363">
        <f>D11+K61</f>
        <v>0.18609999999999999</v>
      </c>
      <c r="M63" s="242">
        <f>M62*K63</f>
        <v>10.38</v>
      </c>
      <c r="N63" s="228"/>
    </row>
    <row r="64" spans="2:14" x14ac:dyDescent="0.2">
      <c r="B64" t="s">
        <v>251</v>
      </c>
      <c r="E64" s="363"/>
      <c r="F64" s="292">
        <f>88.87-F62</f>
        <v>31.43</v>
      </c>
      <c r="I64" t="s">
        <v>251</v>
      </c>
      <c r="M64" s="292">
        <f>86.45-M62</f>
        <v>30.7</v>
      </c>
      <c r="N64" s="228"/>
    </row>
    <row r="65" spans="2:14" ht="9" customHeight="1" x14ac:dyDescent="0.2">
      <c r="E65" s="363"/>
      <c r="F65" s="242"/>
      <c r="I65"/>
      <c r="M65" s="242"/>
      <c r="N65" s="228"/>
    </row>
    <row r="66" spans="2:14" ht="13.5" thickBot="1" x14ac:dyDescent="0.25">
      <c r="B66" t="s">
        <v>253</v>
      </c>
      <c r="F66" s="294">
        <f>SUM(F62:F64)</f>
        <v>95.83</v>
      </c>
      <c r="G66" s="228" t="s">
        <v>254</v>
      </c>
      <c r="I66" t="s">
        <v>253</v>
      </c>
      <c r="M66" s="294">
        <f>SUM(M62:M64)</f>
        <v>96.83</v>
      </c>
      <c r="N66" s="228" t="s">
        <v>254</v>
      </c>
    </row>
    <row r="67" spans="2:14" ht="13.5" thickTop="1" x14ac:dyDescent="0.2"/>
    <row r="73" spans="2:14" x14ac:dyDescent="0.2">
      <c r="B73" s="288" t="s">
        <v>263</v>
      </c>
    </row>
    <row r="74" spans="2:14" ht="6" customHeight="1" x14ac:dyDescent="0.2">
      <c r="B74" s="288"/>
    </row>
    <row r="75" spans="2:14" x14ac:dyDescent="0.2">
      <c r="B75" t="s">
        <v>248</v>
      </c>
      <c r="D75" s="363">
        <v>2.01E-2</v>
      </c>
    </row>
    <row r="76" spans="2:14" x14ac:dyDescent="0.2">
      <c r="B76" t="s">
        <v>249</v>
      </c>
      <c r="D76" s="242"/>
      <c r="E76" s="242"/>
      <c r="F76" s="291">
        <v>74.44</v>
      </c>
    </row>
    <row r="77" spans="2:14" x14ac:dyDescent="0.2">
      <c r="B77" t="s">
        <v>250</v>
      </c>
      <c r="D77" s="363">
        <f>D11+D75</f>
        <v>0.1176</v>
      </c>
      <c r="F77" s="242">
        <f>F76*D77</f>
        <v>8.75</v>
      </c>
    </row>
    <row r="78" spans="2:14" x14ac:dyDescent="0.2">
      <c r="B78" t="s">
        <v>251</v>
      </c>
      <c r="E78" s="363"/>
      <c r="F78" s="292">
        <f>123.59-F76</f>
        <v>49.15</v>
      </c>
    </row>
    <row r="79" spans="2:14" ht="9" customHeight="1" x14ac:dyDescent="0.2">
      <c r="E79" s="363"/>
      <c r="F79" s="242"/>
    </row>
    <row r="80" spans="2:14" ht="13.5" thickBot="1" x14ac:dyDescent="0.25">
      <c r="B80" t="s">
        <v>253</v>
      </c>
      <c r="F80" s="294">
        <f>SUM(F76:F78)</f>
        <v>132.34</v>
      </c>
      <c r="G80" s="228" t="s">
        <v>254</v>
      </c>
    </row>
    <row r="81" spans="2:7" s="228" customFormat="1" ht="13.5" thickTop="1" x14ac:dyDescent="0.2">
      <c r="B81"/>
      <c r="C81"/>
      <c r="D81"/>
      <c r="E81"/>
      <c r="F81"/>
    </row>
    <row r="83" spans="2:7" s="228" customFormat="1" x14ac:dyDescent="0.2">
      <c r="B83" s="288" t="s">
        <v>264</v>
      </c>
      <c r="C83"/>
      <c r="D83"/>
      <c r="E83"/>
      <c r="F83"/>
    </row>
    <row r="84" spans="2:7" s="228" customFormat="1" ht="6" customHeight="1" x14ac:dyDescent="0.2">
      <c r="B84" s="288"/>
      <c r="C84"/>
      <c r="D84"/>
      <c r="E84"/>
      <c r="F84"/>
    </row>
    <row r="85" spans="2:7" s="228" customFormat="1" x14ac:dyDescent="0.2">
      <c r="B85" t="s">
        <v>248</v>
      </c>
      <c r="C85"/>
      <c r="D85" s="363">
        <v>0.20100000000000001</v>
      </c>
      <c r="E85"/>
      <c r="F85"/>
    </row>
    <row r="86" spans="2:7" s="228" customFormat="1" x14ac:dyDescent="0.2">
      <c r="B86" t="s">
        <v>249</v>
      </c>
      <c r="C86"/>
      <c r="D86" s="242"/>
      <c r="E86" s="242"/>
      <c r="F86" s="291">
        <v>42.25</v>
      </c>
    </row>
    <row r="87" spans="2:7" s="228" customFormat="1" x14ac:dyDescent="0.2">
      <c r="B87" t="s">
        <v>250</v>
      </c>
      <c r="C87"/>
      <c r="D87" s="363">
        <f>D11+D85</f>
        <v>0.29849999999999999</v>
      </c>
      <c r="E87"/>
      <c r="F87" s="242">
        <f>F86*D87</f>
        <v>12.61</v>
      </c>
    </row>
    <row r="88" spans="2:7" s="228" customFormat="1" x14ac:dyDescent="0.2">
      <c r="B88" t="s">
        <v>251</v>
      </c>
      <c r="C88"/>
      <c r="D88"/>
      <c r="E88" s="363"/>
      <c r="F88" s="292">
        <f>77.61-F86</f>
        <v>35.36</v>
      </c>
    </row>
    <row r="89" spans="2:7" s="228" customFormat="1" ht="9" customHeight="1" x14ac:dyDescent="0.2">
      <c r="B89"/>
      <c r="C89"/>
      <c r="D89"/>
      <c r="E89" s="363"/>
      <c r="F89" s="242"/>
    </row>
    <row r="90" spans="2:7" s="228" customFormat="1" ht="13.5" thickBot="1" x14ac:dyDescent="0.25">
      <c r="B90" t="s">
        <v>253</v>
      </c>
      <c r="C90"/>
      <c r="D90"/>
      <c r="E90"/>
      <c r="F90" s="294">
        <f>SUM(F86:F88)</f>
        <v>90.22</v>
      </c>
      <c r="G90" s="228" t="s">
        <v>254</v>
      </c>
    </row>
    <row r="91" spans="2:7" s="228" customFormat="1" ht="13.5" thickTop="1" x14ac:dyDescent="0.2">
      <c r="B91"/>
      <c r="C91"/>
      <c r="D91"/>
      <c r="E91"/>
      <c r="F91"/>
    </row>
    <row r="93" spans="2:7" s="228" customFormat="1" x14ac:dyDescent="0.2">
      <c r="B93" s="288" t="s">
        <v>983</v>
      </c>
      <c r="C93"/>
      <c r="D93"/>
      <c r="E93"/>
      <c r="F93"/>
    </row>
    <row r="94" spans="2:7" s="228" customFormat="1" ht="6" customHeight="1" x14ac:dyDescent="0.2">
      <c r="B94" s="288"/>
      <c r="C94"/>
      <c r="D94"/>
      <c r="E94"/>
      <c r="F94"/>
    </row>
    <row r="95" spans="2:7" s="228" customFormat="1" x14ac:dyDescent="0.2">
      <c r="B95" t="s">
        <v>248</v>
      </c>
      <c r="C95"/>
      <c r="D95" s="363">
        <v>0.20100000000000001</v>
      </c>
      <c r="E95"/>
      <c r="F95"/>
    </row>
    <row r="96" spans="2:7" s="228" customFormat="1" x14ac:dyDescent="0.2">
      <c r="B96" t="s">
        <v>249</v>
      </c>
      <c r="C96"/>
      <c r="D96" s="242"/>
      <c r="E96" s="242"/>
      <c r="F96" s="291">
        <v>45.85</v>
      </c>
    </row>
    <row r="97" spans="2:7" s="228" customFormat="1" x14ac:dyDescent="0.2">
      <c r="B97" t="s">
        <v>250</v>
      </c>
      <c r="C97"/>
      <c r="D97" s="363">
        <f>D11+D95</f>
        <v>0.29849999999999999</v>
      </c>
      <c r="E97"/>
      <c r="F97" s="242">
        <f>F96*D97</f>
        <v>13.69</v>
      </c>
    </row>
    <row r="98" spans="2:7" s="228" customFormat="1" x14ac:dyDescent="0.2">
      <c r="B98" t="s">
        <v>251</v>
      </c>
      <c r="C98"/>
      <c r="D98"/>
      <c r="E98" s="365"/>
      <c r="F98" s="292">
        <f>67.95-F96</f>
        <v>22.1</v>
      </c>
    </row>
    <row r="99" spans="2:7" s="228" customFormat="1" ht="9" customHeight="1" x14ac:dyDescent="0.2">
      <c r="B99"/>
      <c r="C99"/>
      <c r="D99"/>
      <c r="E99" s="365"/>
      <c r="F99" s="242"/>
    </row>
    <row r="100" spans="2:7" s="228" customFormat="1" ht="13.5" thickBot="1" x14ac:dyDescent="0.25">
      <c r="B100" t="s">
        <v>253</v>
      </c>
      <c r="C100"/>
      <c r="D100"/>
      <c r="E100"/>
      <c r="F100" s="294">
        <f>SUM(F96:F98)</f>
        <v>81.64</v>
      </c>
      <c r="G100" s="228" t="s">
        <v>254</v>
      </c>
    </row>
    <row r="101" spans="2:7" s="228" customFormat="1" ht="13.5" thickTop="1" x14ac:dyDescent="0.2">
      <c r="B101"/>
      <c r="C101"/>
      <c r="D101"/>
      <c r="E101"/>
      <c r="F101"/>
    </row>
  </sheetData>
  <mergeCells count="2">
    <mergeCell ref="A2:N2"/>
    <mergeCell ref="I24:J24"/>
  </mergeCells>
  <pageMargins left="0.75" right="0.55000000000000004" top="1.75" bottom="0.5" header="0.5" footer="0.5"/>
  <pageSetup firstPageNumber="4" orientation="landscape" r:id="rId1"/>
  <headerFooter alignWithMargins="0">
    <oddHeader xml:space="preserve">&amp;LSTATE OF ALASKA DRAFT ESCALATION COST STUDY - MODEL SCHOOL BUILDING
ANCHORAGE, ALASKA (BASE)
APRIL 2026
&amp;8HMS Project No.:  26013&amp;RPAGE &amp;P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59</vt:i4>
      </vt:variant>
      <vt:variant>
        <vt:lpstr>Named Ranges</vt:lpstr>
      </vt:variant>
      <vt:variant>
        <vt:i4>56</vt:i4>
      </vt:variant>
    </vt:vector>
  </HeadingPairs>
  <TitlesOfParts>
    <vt:vector size="115" baseType="lpstr">
      <vt:lpstr>Cover</vt:lpstr>
      <vt:lpstr>Notes-GFA</vt:lpstr>
      <vt:lpstr>Escalation Index</vt:lpstr>
      <vt:lpstr>Summary</vt:lpstr>
      <vt:lpstr>Check</vt:lpstr>
      <vt:lpstr>011</vt:lpstr>
      <vt:lpstr>012</vt:lpstr>
      <vt:lpstr>013</vt:lpstr>
      <vt:lpstr>014</vt:lpstr>
      <vt:lpstr>015</vt:lpstr>
      <vt:lpstr>016</vt:lpstr>
      <vt:lpstr>017</vt:lpstr>
      <vt:lpstr>021</vt:lpstr>
      <vt:lpstr>022</vt:lpstr>
      <vt:lpstr>023</vt:lpstr>
      <vt:lpstr>024</vt:lpstr>
      <vt:lpstr>031</vt:lpstr>
      <vt:lpstr>032</vt:lpstr>
      <vt:lpstr>033</vt:lpstr>
      <vt:lpstr>041</vt:lpstr>
      <vt:lpstr>042</vt:lpstr>
      <vt:lpstr>043</vt:lpstr>
      <vt:lpstr>044</vt:lpstr>
      <vt:lpstr>051</vt:lpstr>
      <vt:lpstr>052</vt:lpstr>
      <vt:lpstr>053</vt:lpstr>
      <vt:lpstr>061</vt:lpstr>
      <vt:lpstr>062</vt:lpstr>
      <vt:lpstr>063</vt:lpstr>
      <vt:lpstr>064</vt:lpstr>
      <vt:lpstr>065</vt:lpstr>
      <vt:lpstr>066</vt:lpstr>
      <vt:lpstr>071</vt:lpstr>
      <vt:lpstr>072</vt:lpstr>
      <vt:lpstr>081</vt:lpstr>
      <vt:lpstr>082</vt:lpstr>
      <vt:lpstr>083</vt:lpstr>
      <vt:lpstr>084</vt:lpstr>
      <vt:lpstr>085</vt:lpstr>
      <vt:lpstr>091</vt:lpstr>
      <vt:lpstr>092</vt:lpstr>
      <vt:lpstr>093</vt:lpstr>
      <vt:lpstr>094</vt:lpstr>
      <vt:lpstr>095</vt:lpstr>
      <vt:lpstr>101</vt:lpstr>
      <vt:lpstr>102</vt:lpstr>
      <vt:lpstr>111</vt:lpstr>
      <vt:lpstr>112</vt:lpstr>
      <vt:lpstr>113</vt:lpstr>
      <vt:lpstr>121</vt:lpstr>
      <vt:lpstr>122</vt:lpstr>
      <vt:lpstr>123</vt:lpstr>
      <vt:lpstr>124</vt:lpstr>
      <vt:lpstr>125</vt:lpstr>
      <vt:lpstr>126</vt:lpstr>
      <vt:lpstr>127</vt:lpstr>
      <vt:lpstr>131</vt:lpstr>
      <vt:lpstr>132</vt:lpstr>
      <vt:lpstr>Labor Rates</vt:lpstr>
      <vt:lpstr>'011'!Print_Titles</vt:lpstr>
      <vt:lpstr>'012'!Print_Titles</vt:lpstr>
      <vt:lpstr>'013'!Print_Titles</vt:lpstr>
      <vt:lpstr>'014'!Print_Titles</vt:lpstr>
      <vt:lpstr>'015'!Print_Titles</vt:lpstr>
      <vt:lpstr>'016'!Print_Titles</vt:lpstr>
      <vt:lpstr>'017'!Print_Titles</vt:lpstr>
      <vt:lpstr>'021'!Print_Titles</vt:lpstr>
      <vt:lpstr>'022'!Print_Titles</vt:lpstr>
      <vt:lpstr>'023'!Print_Titles</vt:lpstr>
      <vt:lpstr>'024'!Print_Titles</vt:lpstr>
      <vt:lpstr>'031'!Print_Titles</vt:lpstr>
      <vt:lpstr>'032'!Print_Titles</vt:lpstr>
      <vt:lpstr>'033'!Print_Titles</vt:lpstr>
      <vt:lpstr>'041'!Print_Titles</vt:lpstr>
      <vt:lpstr>'042'!Print_Titles</vt:lpstr>
      <vt:lpstr>'043'!Print_Titles</vt:lpstr>
      <vt:lpstr>'044'!Print_Titles</vt:lpstr>
      <vt:lpstr>'051'!Print_Titles</vt:lpstr>
      <vt:lpstr>'052'!Print_Titles</vt:lpstr>
      <vt:lpstr>'053'!Print_Titles</vt:lpstr>
      <vt:lpstr>'061'!Print_Titles</vt:lpstr>
      <vt:lpstr>'062'!Print_Titles</vt:lpstr>
      <vt:lpstr>'063'!Print_Titles</vt:lpstr>
      <vt:lpstr>'064'!Print_Titles</vt:lpstr>
      <vt:lpstr>'065'!Print_Titles</vt:lpstr>
      <vt:lpstr>'066'!Print_Titles</vt:lpstr>
      <vt:lpstr>'071'!Print_Titles</vt:lpstr>
      <vt:lpstr>'072'!Print_Titles</vt:lpstr>
      <vt:lpstr>'081'!Print_Titles</vt:lpstr>
      <vt:lpstr>'082'!Print_Titles</vt:lpstr>
      <vt:lpstr>'083'!Print_Titles</vt:lpstr>
      <vt:lpstr>'084'!Print_Titles</vt:lpstr>
      <vt:lpstr>'085'!Print_Titles</vt:lpstr>
      <vt:lpstr>'091'!Print_Titles</vt:lpstr>
      <vt:lpstr>'092'!Print_Titles</vt:lpstr>
      <vt:lpstr>'093'!Print_Titles</vt:lpstr>
      <vt:lpstr>'094'!Print_Titles</vt:lpstr>
      <vt:lpstr>'095'!Print_Titles</vt:lpstr>
      <vt:lpstr>'101'!Print_Titles</vt:lpstr>
      <vt:lpstr>'102'!Print_Titles</vt:lpstr>
      <vt:lpstr>'111'!Print_Titles</vt:lpstr>
      <vt:lpstr>'112'!Print_Titles</vt:lpstr>
      <vt:lpstr>'113'!Print_Titles</vt:lpstr>
      <vt:lpstr>'121'!Print_Titles</vt:lpstr>
      <vt:lpstr>'122'!Print_Titles</vt:lpstr>
      <vt:lpstr>'123'!Print_Titles</vt:lpstr>
      <vt:lpstr>'124'!Print_Titles</vt:lpstr>
      <vt:lpstr>'125'!Print_Titles</vt:lpstr>
      <vt:lpstr>'126'!Print_Titles</vt:lpstr>
      <vt:lpstr>'127'!Print_Titles</vt:lpstr>
      <vt:lpstr>'131'!Print_Titles</vt:lpstr>
      <vt:lpstr>'132'!Print_Titles</vt:lpstr>
      <vt:lpstr>Check!Print_Titles</vt:lpstr>
      <vt:lpstr>'Escalation Index'!Print_Titles</vt:lpstr>
      <vt:lpstr>'Labor Rates'!Print_Titles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Uniformat Estimate Format</dc:title>
  <dc:creator>HMS</dc:creator>
  <cp:lastModifiedBy>Aimee Smith</cp:lastModifiedBy>
  <cp:lastPrinted>2026-04-10T19:20:39Z</cp:lastPrinted>
  <dcterms:created xsi:type="dcterms:W3CDTF">1997-05-02T22:17:25Z</dcterms:created>
  <dcterms:modified xsi:type="dcterms:W3CDTF">2026-04-14T20:29:53Z</dcterms:modified>
</cp:coreProperties>
</file>