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defaultThemeVersion="166925"/>
  <mc:AlternateContent xmlns:mc="http://schemas.openxmlformats.org/markup-compatibility/2006">
    <mc:Choice Requires="x15">
      <x15ac:absPath xmlns:x15ac="http://schemas.microsoft.com/office/spreadsheetml/2010/11/ac" url="Z:\ACO PROCUREMENT\ACO Procurement Folders\Procurement Fiscal Year Docs\FY26\DOI - Miscellaneous\ITB\2026-2000-0205 Cleaning Chemicals\2 - ITB\"/>
    </mc:Choice>
  </mc:AlternateContent>
  <xr:revisionPtr revIDLastSave="0" documentId="13_ncr:1_{57E23E38-92AA-4234-89B9-63E69F7B5E4F}" xr6:coauthVersionLast="47" xr6:coauthVersionMax="47" xr10:uidLastSave="{00000000-0000-0000-0000-000000000000}"/>
  <bookViews>
    <workbookView xWindow="28680" yWindow="-300" windowWidth="29040" windowHeight="16440" tabRatio="760" xr2:uid="{2E9FFEA5-2F8B-4075-938A-1AD903FEB7FD}"/>
  </bookViews>
  <sheets>
    <sheet name="Instructions" sheetId="1" r:id="rId1"/>
    <sheet name="Specifications (L1, L2, L3)" sheetId="6" r:id="rId2"/>
    <sheet name="Laundry (LOT #1)" sheetId="2" r:id="rId3"/>
    <sheet name="Warewashing (LOT #2)" sheetId="7" r:id="rId4"/>
    <sheet name="Janitorial (LOT #3)" sheetId="8" r:id="rId5"/>
    <sheet name="Delivery Time" sheetId="5" r:id="rId6"/>
  </sheets>
  <definedNames>
    <definedName name="_xlnm.Print_Area" localSheetId="2">'Laundry (LOT #1)'!$A$1:$M$18</definedName>
    <definedName name="_xlnm.Print_Area" localSheetId="1">'Specifications (L1, L2, L3)'!$A$1:$M$91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L4" i="2" l="1"/>
  <c r="M4" i="2"/>
  <c r="M5" i="2"/>
  <c r="M41" i="2"/>
  <c r="M40" i="2"/>
  <c r="M39" i="2"/>
  <c r="L41" i="2"/>
  <c r="U41" i="2" s="1"/>
  <c r="Z41" i="2" s="1"/>
  <c r="L40" i="2"/>
  <c r="L39" i="2"/>
  <c r="K41" i="2"/>
  <c r="K40" i="2"/>
  <c r="K39" i="2"/>
  <c r="R44" i="7"/>
  <c r="R40" i="7"/>
  <c r="Q44" i="7"/>
  <c r="Q40" i="7"/>
  <c r="P45" i="7"/>
  <c r="P41" i="7"/>
  <c r="P44" i="7"/>
  <c r="P40" i="7"/>
  <c r="L44" i="7"/>
  <c r="L40" i="7"/>
  <c r="U40" i="7" s="1"/>
  <c r="K44" i="7"/>
  <c r="K40" i="7"/>
  <c r="T40" i="7" s="1"/>
  <c r="J45" i="7"/>
  <c r="J41" i="7"/>
  <c r="J44" i="7"/>
  <c r="J40" i="7"/>
  <c r="S56" i="2"/>
  <c r="R56" i="2"/>
  <c r="Q56" i="2"/>
  <c r="M56" i="2"/>
  <c r="L56" i="2"/>
  <c r="K56" i="2"/>
  <c r="S52" i="2"/>
  <c r="R52" i="2"/>
  <c r="Q52" i="2"/>
  <c r="M52" i="2"/>
  <c r="L52" i="2"/>
  <c r="K52" i="2"/>
  <c r="S41" i="2"/>
  <c r="S40" i="2"/>
  <c r="R41" i="2"/>
  <c r="R40" i="2"/>
  <c r="Q41" i="2"/>
  <c r="Q40" i="2"/>
  <c r="S39" i="2"/>
  <c r="R39" i="2"/>
  <c r="Q39" i="2"/>
  <c r="U39" i="2" l="1"/>
  <c r="Z39" i="2" s="1"/>
  <c r="T39" i="2"/>
  <c r="Y39" i="2" s="1"/>
  <c r="U44" i="7"/>
  <c r="T44" i="7"/>
  <c r="S45" i="7"/>
  <c r="V45" i="7" s="1"/>
  <c r="W45" i="7" s="1"/>
  <c r="S41" i="7"/>
  <c r="V41" i="7" s="1"/>
  <c r="W41" i="7" s="1"/>
  <c r="S44" i="7"/>
  <c r="S40" i="7"/>
  <c r="V40" i="7" s="1"/>
  <c r="W40" i="7" s="1"/>
  <c r="T56" i="2"/>
  <c r="U56" i="2"/>
  <c r="Z56" i="2" s="1"/>
  <c r="V56" i="2"/>
  <c r="AA56" i="2" s="1"/>
  <c r="V39" i="2"/>
  <c r="AA39" i="2" s="1"/>
  <c r="T52" i="2"/>
  <c r="U52" i="2"/>
  <c r="Z52" i="2" s="1"/>
  <c r="V52" i="2"/>
  <c r="AA52" i="2" s="1"/>
  <c r="V41" i="2"/>
  <c r="AA41" i="2" s="1"/>
  <c r="V40" i="2"/>
  <c r="AA40" i="2" s="1"/>
  <c r="U40" i="2"/>
  <c r="Z40" i="2" s="1"/>
  <c r="T40" i="2"/>
  <c r="T41" i="2"/>
  <c r="Y41" i="2" s="1"/>
  <c r="W42" i="7" l="1"/>
  <c r="V44" i="7"/>
  <c r="W44" i="7" s="1"/>
  <c r="W46" i="7" s="1"/>
  <c r="W56" i="2"/>
  <c r="X56" i="2" s="1"/>
  <c r="Y56" i="2"/>
  <c r="W52" i="2"/>
  <c r="X52" i="2" s="1"/>
  <c r="W39" i="2"/>
  <c r="X39" i="2" s="1"/>
  <c r="Y52" i="2"/>
  <c r="W40" i="2"/>
  <c r="X40" i="2" s="1"/>
  <c r="Y40" i="2"/>
  <c r="W41" i="2"/>
  <c r="X41" i="2" s="1"/>
  <c r="S26" i="2"/>
  <c r="R26" i="2"/>
  <c r="Q26" i="2"/>
  <c r="M26" i="2"/>
  <c r="L26" i="2"/>
  <c r="K26" i="2"/>
  <c r="I85" i="8"/>
  <c r="I84" i="8"/>
  <c r="I83" i="8"/>
  <c r="I82" i="8"/>
  <c r="I81" i="8"/>
  <c r="I80" i="8"/>
  <c r="I79" i="8"/>
  <c r="I78" i="8"/>
  <c r="I77" i="8"/>
  <c r="I76" i="8"/>
  <c r="I75" i="8"/>
  <c r="I74" i="8"/>
  <c r="I73" i="8"/>
  <c r="I72" i="8"/>
  <c r="I71" i="8"/>
  <c r="I70" i="8"/>
  <c r="I69" i="8"/>
  <c r="I68" i="8"/>
  <c r="H85" i="8"/>
  <c r="H84" i="8"/>
  <c r="H83" i="8"/>
  <c r="H82" i="8"/>
  <c r="H81" i="8"/>
  <c r="H80" i="8"/>
  <c r="H79" i="8"/>
  <c r="H78" i="8"/>
  <c r="H77" i="8"/>
  <c r="H76" i="8"/>
  <c r="H75" i="8"/>
  <c r="H74" i="8"/>
  <c r="H73" i="8"/>
  <c r="H72" i="8"/>
  <c r="H71" i="8"/>
  <c r="H70" i="8"/>
  <c r="H69" i="8"/>
  <c r="H68" i="8"/>
  <c r="J84" i="8"/>
  <c r="J83" i="8"/>
  <c r="J81" i="8"/>
  <c r="J80" i="8"/>
  <c r="J78" i="8"/>
  <c r="J77" i="8"/>
  <c r="J75" i="8"/>
  <c r="J72" i="8"/>
  <c r="J69" i="8"/>
  <c r="I64" i="8"/>
  <c r="I63" i="8"/>
  <c r="I62" i="8"/>
  <c r="I61" i="8"/>
  <c r="I60" i="8"/>
  <c r="I59" i="8"/>
  <c r="I58" i="8"/>
  <c r="I57" i="8"/>
  <c r="I56" i="8"/>
  <c r="I55" i="8"/>
  <c r="I54" i="8"/>
  <c r="I53" i="8"/>
  <c r="I52" i="8"/>
  <c r="I51" i="8"/>
  <c r="I50" i="8"/>
  <c r="I49" i="8"/>
  <c r="I48" i="8"/>
  <c r="I47" i="8"/>
  <c r="H64" i="8"/>
  <c r="H63" i="8"/>
  <c r="H62" i="8"/>
  <c r="H61" i="8"/>
  <c r="H60" i="8"/>
  <c r="H59" i="8"/>
  <c r="H58" i="8"/>
  <c r="H57" i="8"/>
  <c r="H56" i="8"/>
  <c r="H55" i="8"/>
  <c r="H54" i="8"/>
  <c r="H53" i="8"/>
  <c r="H52" i="8"/>
  <c r="H51" i="8"/>
  <c r="H50" i="8"/>
  <c r="H49" i="8"/>
  <c r="H48" i="8"/>
  <c r="H47" i="8"/>
  <c r="J63" i="8"/>
  <c r="J62" i="8"/>
  <c r="J51" i="8"/>
  <c r="I43" i="8"/>
  <c r="I42" i="8"/>
  <c r="I41" i="8"/>
  <c r="I40" i="8"/>
  <c r="I39" i="8"/>
  <c r="I38" i="8"/>
  <c r="I37" i="8"/>
  <c r="I36" i="8"/>
  <c r="I35" i="8"/>
  <c r="I34" i="8"/>
  <c r="H43" i="8"/>
  <c r="H42" i="8"/>
  <c r="H41" i="8"/>
  <c r="H40" i="8"/>
  <c r="H39" i="8"/>
  <c r="H38" i="8"/>
  <c r="H37" i="8"/>
  <c r="H36" i="8"/>
  <c r="H35" i="8"/>
  <c r="H34" i="8"/>
  <c r="I33" i="8"/>
  <c r="H33" i="8"/>
  <c r="I32" i="8"/>
  <c r="H32" i="8"/>
  <c r="I31" i="8"/>
  <c r="H31" i="8"/>
  <c r="I30" i="8"/>
  <c r="H30" i="8"/>
  <c r="I29" i="8"/>
  <c r="H29" i="8"/>
  <c r="I28" i="8"/>
  <c r="H28" i="8"/>
  <c r="I27" i="8"/>
  <c r="H27" i="8"/>
  <c r="I26" i="8"/>
  <c r="H26" i="8"/>
  <c r="J42" i="8"/>
  <c r="J39" i="8"/>
  <c r="J38" i="8"/>
  <c r="J37" i="8"/>
  <c r="J36" i="8"/>
  <c r="J34" i="8"/>
  <c r="J30" i="8"/>
  <c r="J27" i="8"/>
  <c r="K61" i="2"/>
  <c r="L61" i="2"/>
  <c r="M61" i="2"/>
  <c r="Q61" i="2"/>
  <c r="R61" i="2"/>
  <c r="S61" i="2"/>
  <c r="X42" i="2" l="1"/>
  <c r="K26" i="8"/>
  <c r="T26" i="2"/>
  <c r="U26" i="2"/>
  <c r="Z26" i="2" s="1"/>
  <c r="V26" i="2"/>
  <c r="AA26" i="2" s="1"/>
  <c r="V61" i="2"/>
  <c r="AA61" i="2" s="1"/>
  <c r="K30" i="8"/>
  <c r="K50" i="8"/>
  <c r="K55" i="8"/>
  <c r="J55" i="8" s="1"/>
  <c r="K27" i="8"/>
  <c r="T61" i="2"/>
  <c r="U61" i="2"/>
  <c r="Z61" i="2" s="1"/>
  <c r="K76" i="8"/>
  <c r="J76" i="8" s="1"/>
  <c r="K68" i="8"/>
  <c r="K85" i="8"/>
  <c r="J85" i="8" s="1"/>
  <c r="K83" i="8"/>
  <c r="K80" i="8"/>
  <c r="K79" i="8"/>
  <c r="J79" i="8" s="1"/>
  <c r="K77" i="8"/>
  <c r="K75" i="8"/>
  <c r="K73" i="8"/>
  <c r="J73" i="8" s="1"/>
  <c r="K72" i="8"/>
  <c r="K71" i="8"/>
  <c r="J71" i="8" s="1"/>
  <c r="K69" i="8"/>
  <c r="K70" i="8"/>
  <c r="J70" i="8" s="1"/>
  <c r="J68" i="8"/>
  <c r="K84" i="8"/>
  <c r="K82" i="8"/>
  <c r="K81" i="8"/>
  <c r="J82" i="8"/>
  <c r="K74" i="8"/>
  <c r="J74" i="8" s="1"/>
  <c r="K78" i="8"/>
  <c r="K58" i="8"/>
  <c r="J58" i="8" s="1"/>
  <c r="K56" i="8"/>
  <c r="K64" i="8"/>
  <c r="J64" i="8" s="1"/>
  <c r="K62" i="8"/>
  <c r="K59" i="8"/>
  <c r="J59" i="8" s="1"/>
  <c r="K48" i="8"/>
  <c r="J48" i="8" s="1"/>
  <c r="K47" i="8"/>
  <c r="K60" i="8"/>
  <c r="J60" i="8" s="1"/>
  <c r="K52" i="8"/>
  <c r="J52" i="8" s="1"/>
  <c r="J50" i="8"/>
  <c r="J47" i="8"/>
  <c r="K63" i="8"/>
  <c r="K61" i="8"/>
  <c r="J61" i="8" s="1"/>
  <c r="K57" i="8"/>
  <c r="J57" i="8" s="1"/>
  <c r="J56" i="8"/>
  <c r="K54" i="8"/>
  <c r="J54" i="8" s="1"/>
  <c r="K53" i="8"/>
  <c r="J53" i="8" s="1"/>
  <c r="K51" i="8"/>
  <c r="K49" i="8"/>
  <c r="J49" i="8" s="1"/>
  <c r="K41" i="8"/>
  <c r="K39" i="8"/>
  <c r="K33" i="8"/>
  <c r="J33" i="8" s="1"/>
  <c r="J26" i="8"/>
  <c r="K37" i="8"/>
  <c r="J41" i="8"/>
  <c r="K34" i="8"/>
  <c r="K43" i="8"/>
  <c r="J43" i="8" s="1"/>
  <c r="K38" i="8"/>
  <c r="K31" i="8"/>
  <c r="J31" i="8" s="1"/>
  <c r="K40" i="8"/>
  <c r="J40" i="8" s="1"/>
  <c r="K35" i="8"/>
  <c r="J35" i="8" s="1"/>
  <c r="K42" i="8"/>
  <c r="K28" i="8"/>
  <c r="J28" i="8" s="1"/>
  <c r="K29" i="8"/>
  <c r="J29" i="8" s="1"/>
  <c r="K36" i="8"/>
  <c r="K32" i="8"/>
  <c r="J32" i="8" s="1"/>
  <c r="W26" i="2" l="1"/>
  <c r="X26" i="2" s="1"/>
  <c r="X27" i="2" s="1"/>
  <c r="Y26" i="2"/>
  <c r="W61" i="2"/>
  <c r="X61" i="2" s="1"/>
  <c r="Y61" i="2"/>
  <c r="J44" i="8"/>
  <c r="J86" i="8"/>
  <c r="J65" i="8"/>
  <c r="I22" i="8" l="1"/>
  <c r="H22" i="8"/>
  <c r="I21" i="8"/>
  <c r="H21" i="8"/>
  <c r="I20" i="8"/>
  <c r="H20" i="8"/>
  <c r="I19" i="8"/>
  <c r="H19" i="8"/>
  <c r="I18" i="8"/>
  <c r="H18" i="8"/>
  <c r="I17" i="8"/>
  <c r="H17" i="8"/>
  <c r="I16" i="8"/>
  <c r="H16" i="8"/>
  <c r="I15" i="8"/>
  <c r="H15" i="8"/>
  <c r="I14" i="8"/>
  <c r="H14" i="8"/>
  <c r="I13" i="8"/>
  <c r="H13" i="8"/>
  <c r="I12" i="8"/>
  <c r="H12" i="8"/>
  <c r="I11" i="8"/>
  <c r="H11" i="8"/>
  <c r="I10" i="8"/>
  <c r="H10" i="8"/>
  <c r="I9" i="8"/>
  <c r="H9" i="8"/>
  <c r="I8" i="8"/>
  <c r="H8" i="8"/>
  <c r="I7" i="8"/>
  <c r="H7" i="8"/>
  <c r="I6" i="8"/>
  <c r="H6" i="8"/>
  <c r="I5" i="8"/>
  <c r="H5" i="8"/>
  <c r="R64" i="7"/>
  <c r="Q64" i="7"/>
  <c r="P65" i="7"/>
  <c r="P64" i="7"/>
  <c r="L64" i="7"/>
  <c r="K64" i="7"/>
  <c r="J65" i="7"/>
  <c r="J64" i="7"/>
  <c r="R60" i="7"/>
  <c r="R56" i="7"/>
  <c r="R52" i="7"/>
  <c r="R48" i="7"/>
  <c r="Q60" i="7"/>
  <c r="Q56" i="7"/>
  <c r="Q52" i="7"/>
  <c r="Q48" i="7"/>
  <c r="P61" i="7"/>
  <c r="P57" i="7"/>
  <c r="P53" i="7"/>
  <c r="P49" i="7"/>
  <c r="P60" i="7"/>
  <c r="P56" i="7"/>
  <c r="P52" i="7"/>
  <c r="P48" i="7"/>
  <c r="L60" i="7"/>
  <c r="L56" i="7"/>
  <c r="L52" i="7"/>
  <c r="L48" i="7"/>
  <c r="K60" i="7"/>
  <c r="K56" i="7"/>
  <c r="K52" i="7"/>
  <c r="K48" i="7"/>
  <c r="J61" i="7"/>
  <c r="J57" i="7"/>
  <c r="J53" i="7"/>
  <c r="J49" i="7"/>
  <c r="J60" i="7"/>
  <c r="J56" i="7"/>
  <c r="J52" i="7"/>
  <c r="J48" i="7"/>
  <c r="R36" i="7"/>
  <c r="Q36" i="7"/>
  <c r="P37" i="7"/>
  <c r="P36" i="7"/>
  <c r="L36" i="7"/>
  <c r="K36" i="7"/>
  <c r="J37" i="7"/>
  <c r="J36" i="7"/>
  <c r="R32" i="7"/>
  <c r="Q32" i="7"/>
  <c r="P33" i="7"/>
  <c r="P32" i="7"/>
  <c r="L32" i="7"/>
  <c r="K32" i="7"/>
  <c r="J33" i="7"/>
  <c r="J32" i="7"/>
  <c r="R28" i="7"/>
  <c r="Q28" i="7"/>
  <c r="P29" i="7"/>
  <c r="P28" i="7"/>
  <c r="L28" i="7"/>
  <c r="K28" i="7"/>
  <c r="J29" i="7"/>
  <c r="J28" i="7"/>
  <c r="R24" i="7"/>
  <c r="Q24" i="7"/>
  <c r="P25" i="7"/>
  <c r="P24" i="7"/>
  <c r="L24" i="7"/>
  <c r="K24" i="7"/>
  <c r="J25" i="7"/>
  <c r="J24" i="7"/>
  <c r="R20" i="7"/>
  <c r="Q20" i="7"/>
  <c r="P21" i="7"/>
  <c r="P20" i="7"/>
  <c r="L20" i="7"/>
  <c r="K20" i="7"/>
  <c r="J21" i="7"/>
  <c r="J20" i="7"/>
  <c r="R16" i="7"/>
  <c r="Q16" i="7"/>
  <c r="P17" i="7"/>
  <c r="P16" i="7"/>
  <c r="J17" i="7"/>
  <c r="L16" i="7"/>
  <c r="K16" i="7"/>
  <c r="J16" i="7"/>
  <c r="R12" i="7"/>
  <c r="Q12" i="7"/>
  <c r="P13" i="7"/>
  <c r="P12" i="7"/>
  <c r="J13" i="7"/>
  <c r="L12" i="7"/>
  <c r="K12" i="7"/>
  <c r="J12" i="7"/>
  <c r="R8" i="7"/>
  <c r="Q8" i="7"/>
  <c r="P9" i="7"/>
  <c r="P8" i="7"/>
  <c r="J9" i="7"/>
  <c r="L8" i="7"/>
  <c r="K8" i="7"/>
  <c r="J8" i="7"/>
  <c r="K5" i="8" l="1"/>
  <c r="K13" i="8"/>
  <c r="K12" i="8"/>
  <c r="J5" i="8"/>
  <c r="K14" i="8"/>
  <c r="K7" i="8"/>
  <c r="J7" i="8" s="1"/>
  <c r="K22" i="8"/>
  <c r="J22" i="8" s="1"/>
  <c r="K21" i="8"/>
  <c r="J21" i="8"/>
  <c r="K20" i="8"/>
  <c r="J20" i="8" s="1"/>
  <c r="K19" i="8"/>
  <c r="J19" i="8" s="1"/>
  <c r="K18" i="8"/>
  <c r="J18" i="8" s="1"/>
  <c r="K17" i="8"/>
  <c r="J17" i="8" s="1"/>
  <c r="J16" i="8"/>
  <c r="K16" i="8"/>
  <c r="J15" i="8"/>
  <c r="K15" i="8"/>
  <c r="J14" i="8"/>
  <c r="J13" i="8"/>
  <c r="J12" i="8"/>
  <c r="K11" i="8"/>
  <c r="J11" i="8" s="1"/>
  <c r="K10" i="8"/>
  <c r="J10" i="8" s="1"/>
  <c r="K9" i="8"/>
  <c r="J9" i="8" s="1"/>
  <c r="K8" i="8"/>
  <c r="J8" i="8" s="1"/>
  <c r="K6" i="8"/>
  <c r="J6" i="8" s="1"/>
  <c r="S64" i="7"/>
  <c r="U64" i="7"/>
  <c r="T64" i="7"/>
  <c r="S65" i="7"/>
  <c r="V65" i="7" s="1"/>
  <c r="W65" i="7" s="1"/>
  <c r="S52" i="7"/>
  <c r="S61" i="7"/>
  <c r="V61" i="7" s="1"/>
  <c r="W61" i="7" s="1"/>
  <c r="U60" i="7"/>
  <c r="U52" i="7"/>
  <c r="U48" i="7"/>
  <c r="T60" i="7"/>
  <c r="T56" i="7"/>
  <c r="S60" i="7"/>
  <c r="S56" i="7"/>
  <c r="T48" i="7"/>
  <c r="U56" i="7"/>
  <c r="S57" i="7"/>
  <c r="V57" i="7" s="1"/>
  <c r="W57" i="7" s="1"/>
  <c r="S48" i="7"/>
  <c r="T52" i="7"/>
  <c r="S53" i="7"/>
  <c r="V53" i="7" s="1"/>
  <c r="W53" i="7" s="1"/>
  <c r="T24" i="7"/>
  <c r="S49" i="7"/>
  <c r="V49" i="7" s="1"/>
  <c r="W49" i="7" s="1"/>
  <c r="T36" i="7"/>
  <c r="U36" i="7"/>
  <c r="S37" i="7"/>
  <c r="V37" i="7" s="1"/>
  <c r="W37" i="7" s="1"/>
  <c r="S36" i="7"/>
  <c r="U32" i="7"/>
  <c r="T32" i="7"/>
  <c r="S33" i="7"/>
  <c r="V33" i="7" s="1"/>
  <c r="W33" i="7" s="1"/>
  <c r="S32" i="7"/>
  <c r="U28" i="7"/>
  <c r="T28" i="7"/>
  <c r="S29" i="7"/>
  <c r="V29" i="7" s="1"/>
  <c r="W29" i="7" s="1"/>
  <c r="S28" i="7"/>
  <c r="U24" i="7"/>
  <c r="S25" i="7"/>
  <c r="V25" i="7" s="1"/>
  <c r="W25" i="7" s="1"/>
  <c r="S24" i="7"/>
  <c r="U20" i="7"/>
  <c r="U16" i="7"/>
  <c r="T20" i="7"/>
  <c r="S20" i="7"/>
  <c r="S21" i="7"/>
  <c r="V21" i="7" s="1"/>
  <c r="W21" i="7" s="1"/>
  <c r="T16" i="7"/>
  <c r="S17" i="7"/>
  <c r="V17" i="7" s="1"/>
  <c r="W17" i="7" s="1"/>
  <c r="S16" i="7"/>
  <c r="U12" i="7"/>
  <c r="T12" i="7"/>
  <c r="S13" i="7"/>
  <c r="V13" i="7" s="1"/>
  <c r="W13" i="7" s="1"/>
  <c r="S12" i="7"/>
  <c r="U8" i="7"/>
  <c r="T8" i="7"/>
  <c r="S9" i="7"/>
  <c r="V9" i="7" s="1"/>
  <c r="W9" i="7" s="1"/>
  <c r="S8" i="7"/>
  <c r="P5" i="7"/>
  <c r="R4" i="7"/>
  <c r="Q4" i="7"/>
  <c r="P4" i="7"/>
  <c r="J5" i="7"/>
  <c r="L4" i="7"/>
  <c r="K4" i="7"/>
  <c r="J4" i="7"/>
  <c r="J23" i="8" l="1"/>
  <c r="J87" i="8" s="1"/>
  <c r="V64" i="7"/>
  <c r="W64" i="7" s="1"/>
  <c r="W66" i="7" s="1"/>
  <c r="V52" i="7"/>
  <c r="W52" i="7" s="1"/>
  <c r="W54" i="7" s="1"/>
  <c r="V60" i="7"/>
  <c r="W60" i="7" s="1"/>
  <c r="W62" i="7" s="1"/>
  <c r="V56" i="7"/>
  <c r="W56" i="7" s="1"/>
  <c r="W58" i="7" s="1"/>
  <c r="V48" i="7"/>
  <c r="W48" i="7" s="1"/>
  <c r="W50" i="7" s="1"/>
  <c r="V36" i="7"/>
  <c r="W36" i="7" s="1"/>
  <c r="W38" i="7" s="1"/>
  <c r="V32" i="7"/>
  <c r="W32" i="7" s="1"/>
  <c r="W34" i="7" s="1"/>
  <c r="V28" i="7"/>
  <c r="W28" i="7" s="1"/>
  <c r="W30" i="7" s="1"/>
  <c r="V24" i="7"/>
  <c r="W24" i="7" s="1"/>
  <c r="W26" i="7" s="1"/>
  <c r="V20" i="7"/>
  <c r="W20" i="7" s="1"/>
  <c r="W22" i="7" s="1"/>
  <c r="V16" i="7"/>
  <c r="W16" i="7" s="1"/>
  <c r="W18" i="7" s="1"/>
  <c r="V12" i="7"/>
  <c r="W12" i="7" s="1"/>
  <c r="W14" i="7" s="1"/>
  <c r="T4" i="7"/>
  <c r="V8" i="7"/>
  <c r="W8" i="7" s="1"/>
  <c r="W10" i="7" s="1"/>
  <c r="S4" i="7"/>
  <c r="U4" i="7"/>
  <c r="S5" i="7"/>
  <c r="V5" i="7" s="1"/>
  <c r="W5" i="7" s="1"/>
  <c r="V4" i="7" l="1"/>
  <c r="W4" i="7" s="1"/>
  <c r="W6" i="7" s="1"/>
  <c r="W67" i="7" s="1"/>
  <c r="S62" i="2" l="1"/>
  <c r="R62" i="2"/>
  <c r="Q62" i="2"/>
  <c r="M62" i="2"/>
  <c r="L62" i="2"/>
  <c r="K62" i="2"/>
  <c r="K58" i="2"/>
  <c r="L58" i="2"/>
  <c r="M58" i="2"/>
  <c r="S58" i="2"/>
  <c r="S57" i="2"/>
  <c r="S55" i="2"/>
  <c r="S51" i="2"/>
  <c r="S48" i="2"/>
  <c r="S47" i="2"/>
  <c r="S46" i="2"/>
  <c r="S45" i="2"/>
  <c r="S44" i="2"/>
  <c r="S36" i="2"/>
  <c r="R58" i="2"/>
  <c r="R57" i="2"/>
  <c r="R55" i="2"/>
  <c r="R51" i="2"/>
  <c r="R48" i="2"/>
  <c r="R47" i="2"/>
  <c r="R46" i="2"/>
  <c r="R45" i="2"/>
  <c r="R44" i="2"/>
  <c r="R36" i="2"/>
  <c r="Q58" i="2"/>
  <c r="Q57" i="2"/>
  <c r="Q55" i="2"/>
  <c r="Q51" i="2"/>
  <c r="Q48" i="2"/>
  <c r="Q47" i="2"/>
  <c r="Q46" i="2"/>
  <c r="Q45" i="2"/>
  <c r="Q44" i="2"/>
  <c r="Q36" i="2"/>
  <c r="M57" i="2"/>
  <c r="M55" i="2"/>
  <c r="M51" i="2"/>
  <c r="M48" i="2"/>
  <c r="M47" i="2"/>
  <c r="M46" i="2"/>
  <c r="M45" i="2"/>
  <c r="M44" i="2"/>
  <c r="M36" i="2"/>
  <c r="L57" i="2"/>
  <c r="L55" i="2"/>
  <c r="L51" i="2"/>
  <c r="L48" i="2"/>
  <c r="L47" i="2"/>
  <c r="L46" i="2"/>
  <c r="L45" i="2"/>
  <c r="L44" i="2"/>
  <c r="L36" i="2"/>
  <c r="K57" i="2"/>
  <c r="K55" i="2"/>
  <c r="K51" i="2"/>
  <c r="K48" i="2"/>
  <c r="K47" i="2"/>
  <c r="K46" i="2"/>
  <c r="K45" i="2"/>
  <c r="K44" i="2"/>
  <c r="K36" i="2"/>
  <c r="S33" i="2"/>
  <c r="S32" i="2"/>
  <c r="S31" i="2"/>
  <c r="S30" i="2"/>
  <c r="S29" i="2"/>
  <c r="R33" i="2"/>
  <c r="R32" i="2"/>
  <c r="R31" i="2"/>
  <c r="R30" i="2"/>
  <c r="R29" i="2"/>
  <c r="Q33" i="2"/>
  <c r="Q32" i="2"/>
  <c r="Q31" i="2"/>
  <c r="Q30" i="2"/>
  <c r="Q29" i="2"/>
  <c r="M33" i="2"/>
  <c r="M32" i="2"/>
  <c r="M31" i="2"/>
  <c r="M30" i="2"/>
  <c r="M29" i="2"/>
  <c r="L33" i="2"/>
  <c r="L32" i="2"/>
  <c r="L31" i="2"/>
  <c r="L30" i="2"/>
  <c r="L29" i="2"/>
  <c r="K33" i="2"/>
  <c r="K32" i="2"/>
  <c r="K31" i="2"/>
  <c r="K30" i="2"/>
  <c r="K29" i="2"/>
  <c r="S23" i="2"/>
  <c r="S22" i="2"/>
  <c r="R23" i="2"/>
  <c r="R22" i="2"/>
  <c r="Q23" i="2"/>
  <c r="Q22" i="2"/>
  <c r="M23" i="2"/>
  <c r="M22" i="2"/>
  <c r="L23" i="2"/>
  <c r="L22" i="2"/>
  <c r="K23" i="2"/>
  <c r="K22" i="2"/>
  <c r="S19" i="2"/>
  <c r="S18" i="2"/>
  <c r="S17" i="2"/>
  <c r="R19" i="2"/>
  <c r="R18" i="2"/>
  <c r="R17" i="2"/>
  <c r="Q19" i="2"/>
  <c r="Q18" i="2"/>
  <c r="Q17" i="2"/>
  <c r="M19" i="2"/>
  <c r="M18" i="2"/>
  <c r="M17" i="2"/>
  <c r="L19" i="2"/>
  <c r="L18" i="2"/>
  <c r="L17" i="2"/>
  <c r="K19" i="2"/>
  <c r="K18" i="2"/>
  <c r="K17" i="2"/>
  <c r="S16" i="2"/>
  <c r="R16" i="2"/>
  <c r="Q16" i="2"/>
  <c r="M16" i="2"/>
  <c r="L16" i="2"/>
  <c r="K16" i="2"/>
  <c r="S13" i="2"/>
  <c r="R13" i="2"/>
  <c r="Q13" i="2"/>
  <c r="M13" i="2"/>
  <c r="L13" i="2"/>
  <c r="K13" i="2"/>
  <c r="S10" i="2"/>
  <c r="R10" i="2"/>
  <c r="Q10" i="2"/>
  <c r="S9" i="2"/>
  <c r="R9" i="2"/>
  <c r="Q9" i="2"/>
  <c r="M10" i="2"/>
  <c r="L10" i="2"/>
  <c r="M9" i="2"/>
  <c r="L9" i="2"/>
  <c r="K10" i="2"/>
  <c r="K9" i="2"/>
  <c r="T44" i="2" l="1"/>
  <c r="Y44" i="2" s="1"/>
  <c r="U46" i="2"/>
  <c r="Z46" i="2" s="1"/>
  <c r="U22" i="2"/>
  <c r="Z22" i="2" s="1"/>
  <c r="V16" i="2"/>
  <c r="AA16" i="2" s="1"/>
  <c r="V44" i="2"/>
  <c r="AA44" i="2" s="1"/>
  <c r="U62" i="2"/>
  <c r="Z62" i="2" s="1"/>
  <c r="T62" i="2"/>
  <c r="Y62" i="2" s="1"/>
  <c r="V62" i="2"/>
  <c r="AA62" i="2" s="1"/>
  <c r="V58" i="2"/>
  <c r="AA58" i="2" s="1"/>
  <c r="U58" i="2"/>
  <c r="Z58" i="2" s="1"/>
  <c r="V47" i="2"/>
  <c r="AA47" i="2" s="1"/>
  <c r="V36" i="2"/>
  <c r="AA36" i="2" s="1"/>
  <c r="U57" i="2"/>
  <c r="Z57" i="2" s="1"/>
  <c r="U55" i="2"/>
  <c r="Z55" i="2" s="1"/>
  <c r="T57" i="2"/>
  <c r="Y57" i="2" s="1"/>
  <c r="T55" i="2"/>
  <c r="Y55" i="2" s="1"/>
  <c r="T47" i="2"/>
  <c r="Y47" i="2" s="1"/>
  <c r="T58" i="2"/>
  <c r="U29" i="2"/>
  <c r="Z29" i="2" s="1"/>
  <c r="V46" i="2"/>
  <c r="AA46" i="2" s="1"/>
  <c r="V29" i="2"/>
  <c r="AA29" i="2" s="1"/>
  <c r="U48" i="2"/>
  <c r="Z48" i="2" s="1"/>
  <c r="T33" i="2"/>
  <c r="Y33" i="2" s="1"/>
  <c r="U23" i="2"/>
  <c r="Z23" i="2" s="1"/>
  <c r="U47" i="2"/>
  <c r="V18" i="2"/>
  <c r="AA18" i="2" s="1"/>
  <c r="V32" i="2"/>
  <c r="AA32" i="2" s="1"/>
  <c r="V45" i="2"/>
  <c r="AA45" i="2" s="1"/>
  <c r="V55" i="2"/>
  <c r="AA55" i="2" s="1"/>
  <c r="T46" i="2"/>
  <c r="U44" i="2"/>
  <c r="V57" i="2"/>
  <c r="AA57" i="2" s="1"/>
  <c r="U17" i="2"/>
  <c r="Z17" i="2" s="1"/>
  <c r="U36" i="2"/>
  <c r="Z36" i="2" s="1"/>
  <c r="T51" i="2"/>
  <c r="U51" i="2"/>
  <c r="Z51" i="2" s="1"/>
  <c r="V51" i="2"/>
  <c r="AA51" i="2" s="1"/>
  <c r="T48" i="2"/>
  <c r="Y48" i="2" s="1"/>
  <c r="V48" i="2"/>
  <c r="AA48" i="2" s="1"/>
  <c r="T45" i="2"/>
  <c r="U45" i="2"/>
  <c r="Z45" i="2" s="1"/>
  <c r="T36" i="2"/>
  <c r="V31" i="2"/>
  <c r="AA31" i="2" s="1"/>
  <c r="U33" i="2"/>
  <c r="Z33" i="2" s="1"/>
  <c r="U32" i="2"/>
  <c r="Z32" i="2" s="1"/>
  <c r="U30" i="2"/>
  <c r="Z30" i="2" s="1"/>
  <c r="T32" i="2"/>
  <c r="T30" i="2"/>
  <c r="Y30" i="2" s="1"/>
  <c r="V33" i="2"/>
  <c r="AA33" i="2" s="1"/>
  <c r="T31" i="2"/>
  <c r="Y31" i="2" s="1"/>
  <c r="U31" i="2"/>
  <c r="Z31" i="2" s="1"/>
  <c r="V30" i="2"/>
  <c r="T29" i="2"/>
  <c r="T23" i="2"/>
  <c r="Y23" i="2" s="1"/>
  <c r="T22" i="2"/>
  <c r="Y22" i="2" s="1"/>
  <c r="V23" i="2"/>
  <c r="AA23" i="2" s="1"/>
  <c r="V22" i="2"/>
  <c r="AA22" i="2" s="1"/>
  <c r="T17" i="2"/>
  <c r="Y17" i="2" s="1"/>
  <c r="T19" i="2"/>
  <c r="U19" i="2"/>
  <c r="Z19" i="2" s="1"/>
  <c r="V19" i="2"/>
  <c r="AA19" i="2" s="1"/>
  <c r="T18" i="2"/>
  <c r="Y18" i="2" s="1"/>
  <c r="U18" i="2"/>
  <c r="Z18" i="2" s="1"/>
  <c r="V17" i="2"/>
  <c r="T16" i="2"/>
  <c r="Y16" i="2" s="1"/>
  <c r="U16" i="2"/>
  <c r="W29" i="2" l="1"/>
  <c r="X29" i="2" s="1"/>
  <c r="W44" i="2"/>
  <c r="X44" i="2" s="1"/>
  <c r="W62" i="2"/>
  <c r="X62" i="2" s="1"/>
  <c r="X63" i="2" s="1"/>
  <c r="W58" i="2"/>
  <c r="X58" i="2" s="1"/>
  <c r="W47" i="2"/>
  <c r="X47" i="2" s="1"/>
  <c r="W57" i="2"/>
  <c r="X57" i="2" s="1"/>
  <c r="W46" i="2"/>
  <c r="X46" i="2" s="1"/>
  <c r="W36" i="2"/>
  <c r="X36" i="2" s="1"/>
  <c r="X37" i="2" s="1"/>
  <c r="Y58" i="2"/>
  <c r="Y46" i="2"/>
  <c r="W55" i="2"/>
  <c r="X55" i="2" s="1"/>
  <c r="W51" i="2"/>
  <c r="X51" i="2" s="1"/>
  <c r="X53" i="2" s="1"/>
  <c r="Z47" i="2"/>
  <c r="Z44" i="2"/>
  <c r="Y51" i="2"/>
  <c r="W48" i="2"/>
  <c r="X48" i="2" s="1"/>
  <c r="W45" i="2"/>
  <c r="X45" i="2" s="1"/>
  <c r="Y45" i="2"/>
  <c r="Y36" i="2"/>
  <c r="W32" i="2"/>
  <c r="X32" i="2" s="1"/>
  <c r="W30" i="2"/>
  <c r="X30" i="2" s="1"/>
  <c r="Y32" i="2"/>
  <c r="W33" i="2"/>
  <c r="X33" i="2" s="1"/>
  <c r="W31" i="2"/>
  <c r="X31" i="2" s="1"/>
  <c r="AA30" i="2"/>
  <c r="Y29" i="2"/>
  <c r="W23" i="2"/>
  <c r="X23" i="2" s="1"/>
  <c r="W22" i="2"/>
  <c r="X22" i="2" s="1"/>
  <c r="W17" i="2"/>
  <c r="X17" i="2" s="1"/>
  <c r="W19" i="2"/>
  <c r="X19" i="2" s="1"/>
  <c r="Y19" i="2"/>
  <c r="W18" i="2"/>
  <c r="X18" i="2" s="1"/>
  <c r="AA17" i="2"/>
  <c r="W16" i="2"/>
  <c r="X16" i="2" s="1"/>
  <c r="Z16" i="2"/>
  <c r="X59" i="2" l="1"/>
  <c r="X24" i="2"/>
  <c r="X20" i="2"/>
  <c r="X49" i="2"/>
  <c r="X34" i="2"/>
  <c r="S6" i="2"/>
  <c r="R6" i="2"/>
  <c r="Q6" i="2"/>
  <c r="M6" i="2"/>
  <c r="L6" i="2"/>
  <c r="K6" i="2"/>
  <c r="S5" i="2"/>
  <c r="R5" i="2"/>
  <c r="Q5" i="2"/>
  <c r="L5" i="2"/>
  <c r="K5" i="2"/>
  <c r="S4" i="2"/>
  <c r="R4" i="2"/>
  <c r="Q4" i="2"/>
  <c r="K4" i="2"/>
  <c r="V4" i="2" l="1"/>
  <c r="AA4" i="2" s="1"/>
  <c r="U13" i="2"/>
  <c r="Z13" i="2" s="1"/>
  <c r="V13" i="2"/>
  <c r="AA13" i="2" s="1"/>
  <c r="T13" i="2"/>
  <c r="T10" i="2"/>
  <c r="U10" i="2"/>
  <c r="Z10" i="2" s="1"/>
  <c r="V10" i="2"/>
  <c r="AA10" i="2" s="1"/>
  <c r="T9" i="2"/>
  <c r="U9" i="2"/>
  <c r="Z9" i="2" s="1"/>
  <c r="V9" i="2"/>
  <c r="AA9" i="2" s="1"/>
  <c r="T6" i="2"/>
  <c r="Y6" i="2" s="1"/>
  <c r="U6" i="2"/>
  <c r="Z6" i="2" s="1"/>
  <c r="V6" i="2"/>
  <c r="AA6" i="2" s="1"/>
  <c r="T5" i="2"/>
  <c r="U5" i="2"/>
  <c r="Z5" i="2" s="1"/>
  <c r="V5" i="2"/>
  <c r="AA5" i="2" s="1"/>
  <c r="U4" i="2"/>
  <c r="Z4" i="2" s="1"/>
  <c r="T4" i="2"/>
  <c r="Y4" i="2" s="1"/>
  <c r="W13" i="2" l="1"/>
  <c r="X13" i="2" s="1"/>
  <c r="X14" i="2" s="1"/>
  <c r="W10" i="2"/>
  <c r="X10" i="2" s="1"/>
  <c r="Y13" i="2"/>
  <c r="Y10" i="2"/>
  <c r="W9" i="2"/>
  <c r="X9" i="2" s="1"/>
  <c r="Y9" i="2"/>
  <c r="W6" i="2"/>
  <c r="X6" i="2" s="1"/>
  <c r="W5" i="2"/>
  <c r="X5" i="2" s="1"/>
  <c r="Y5" i="2"/>
  <c r="W4" i="2"/>
  <c r="X4" i="2" s="1"/>
  <c r="X7" i="2" l="1"/>
  <c r="X11" i="2"/>
  <c r="X64" i="2" l="1"/>
</calcChain>
</file>

<file path=xl/sharedStrings.xml><?xml version="1.0" encoding="utf-8"?>
<sst xmlns="http://schemas.openxmlformats.org/spreadsheetml/2006/main" count="831" uniqueCount="379">
  <si>
    <t>GR1</t>
  </si>
  <si>
    <t>GR2</t>
  </si>
  <si>
    <t>FCC</t>
  </si>
  <si>
    <t>GR3</t>
  </si>
  <si>
    <t>GR4</t>
  </si>
  <si>
    <t>BID SCHEDULE - LOT ONE (1)</t>
  </si>
  <si>
    <t>Item #</t>
  </si>
  <si>
    <t>Estimated Annual Usage</t>
  </si>
  <si>
    <t>Unit</t>
  </si>
  <si>
    <t>BID SCHEDULE - LOT TWO (2)</t>
  </si>
  <si>
    <t>BID SCHEDULE - LOT THREE (3)</t>
  </si>
  <si>
    <t xml:space="preserve">Attention Bidders!  </t>
  </si>
  <si>
    <t xml:space="preserve">Please complete the following and submit with your bid schedule.  </t>
  </si>
  <si>
    <t>Failure to submit may cause your bid to be rejected.</t>
  </si>
  <si>
    <r>
      <t xml:space="preserve">GUARANTEED DELIVERY FOR ALL PRODUCTS:  </t>
    </r>
    <r>
      <rPr>
        <b/>
        <u/>
        <sz val="12"/>
        <color theme="1"/>
        <rFont val="Calibri"/>
        <family val="2"/>
        <scheme val="minor"/>
      </rPr>
      <t>                            </t>
    </r>
    <r>
      <rPr>
        <b/>
        <sz val="12"/>
        <color theme="1"/>
        <rFont val="Calibri"/>
        <family val="2"/>
        <scheme val="minor"/>
      </rPr>
      <t>(</t>
    </r>
    <r>
      <rPr>
        <b/>
        <u/>
        <sz val="12"/>
        <color theme="1"/>
        <rFont val="Calibri"/>
        <family val="2"/>
        <scheme val="minor"/>
      </rPr>
      <t>         </t>
    </r>
    <r>
      <rPr>
        <b/>
        <sz val="12"/>
        <color theme="1"/>
        <rFont val="Calibri"/>
        <family val="2"/>
        <scheme val="minor"/>
      </rPr>
      <t>) calendar days after receipt of order.</t>
    </r>
  </si>
  <si>
    <t>Name and Address of Bidder:</t>
  </si>
  <si>
    <t>Business name: _________________________________________________________________</t>
  </si>
  <si>
    <t>Business mailing address: _________________________________________________________</t>
  </si>
  <si>
    <t>______________________________________________________________________________</t>
  </si>
  <si>
    <t>Business physical address: _________________________________________________________</t>
  </si>
  <si>
    <t>Name of point of contact: __________________________________________________________</t>
  </si>
  <si>
    <t>Phone</t>
  </si>
  <si>
    <t>:______________________________  Fax: ______________________________</t>
  </si>
  <si>
    <t>Email: ___________________________________________________________</t>
  </si>
  <si>
    <t>BUILT LIQUID LAUNDRY DETERGENT</t>
  </si>
  <si>
    <t>BUILT SOLID LAUNDRY DETERGENT</t>
  </si>
  <si>
    <t>LIQUID LAUNDRY DESTAINER &amp; SANITIZER</t>
  </si>
  <si>
    <t>SOLID LAUNDRY DESTAINER &amp; SANITIZER</t>
  </si>
  <si>
    <t>LIQUID LAUNDRY SOUR/SOFTENER</t>
  </si>
  <si>
    <t>SOLID LAUNDRY SOUR/SOFTENER</t>
  </si>
  <si>
    <t>LAUNDRY DETERGENT HOUSEHOLD MACHINE</t>
  </si>
  <si>
    <t>Size of container (GAL)</t>
  </si>
  <si>
    <t>Lot #</t>
  </si>
  <si>
    <t>Details</t>
  </si>
  <si>
    <t>LAUNDRY PRODUCT SPECIFICATIONS</t>
  </si>
  <si>
    <t xml:space="preserve">*  The product shall be a solid and have dual action as a destainer and a sanitizer, and act as a disinfectant and deodorizer.
*  The product shall be chlorine based that can be used with all bleachable fabrics.
*  The product shall have a minimum 8% chlorine content.
*  The product shall be approved for use in both commercial and home type washers.
*  The product shall have the capacity to be easily dispensed through automatic dispensers directly from shipping containers to control product usage, provide efficiency, convenience, and handling ease.
*  Container size shall not exceed fifty (50) pounds.
*  A solid product is preferred, but a liquid product is acceptable.
</t>
  </si>
  <si>
    <t xml:space="preserve">*  The product shall be biodegradable.
*  The product shall be pleasantly scented.
*  The product shall soften and neutralize linen to assure proper pH.
*  The product shall prevent fabric harshness, skin irritation and shall reduce static electricity on all fabric.
*  The product shall enhance brightness and whiteness of linen.
*  The product shall promote shorter extraction and drying times.
*  The product shall have the capacity to be easily dispensed through automatic dispensers directly from containers to control product usage, provide efficiency, convenience and handling ease.
*  Container size shall not exceed fifteen (15) gallons.
*  The product shall be a liquid. 
</t>
  </si>
  <si>
    <t xml:space="preserve">*  The product shall be a biodegradable and nonflammable solid or liquid.
*  The product shall be a built detergent.
*  The product shall be safe for colors and all fabrics normally encountered in institutional laundries.
*  The product shall be formulated to prevent residual softener build.
*  The product shall have brightening agents to enhance the whites and colors.
*  The product shall have the capacity to be easily dispensed through automatic dispensers directly from containers that control product usage, provide efficiency, convenience and handling ease.
*  Container size shall not exceed fifteen (15) gallons.
</t>
  </si>
  <si>
    <t xml:space="preserve">*  The product shall be a biodegradable and nonflammable solid or liquid.
*  The product shall be a built detergent.
*  The product shall be safe for colors and all fabrics normally encountered in institutional laundries.
*  The product shall be formulated to prevent residual softener build.
*  The product shall have brightening agents to enhance the whites and colors.
*  The product shall have the capacity to be easily dispensed through automatic dispensers directly from containers that control product usage, provide efficiency, convenience and handling ease.
</t>
  </si>
  <si>
    <t xml:space="preserve">*  The product shall be a liquid and have dual action as a destainer and a sanitizer, and act as a disinfectant and deodorizer.
*  The product shall be chlorine based that can be used with all bleachable fabrics.
*  The product shall have a minimum 8% chlorine content.
*  The product shall be approved for use in both commercial and home type washers.
*  The product shall have the capacity to be easily dispensed through automatic dispensers directly from shipping containers to control product usage, provide efficiency, convenience, and handling ease.
*  Container size shall not exceed fifteen (15) gallons.
*  A solid product is preferred, but a liquid product is acceptable.
</t>
  </si>
  <si>
    <t xml:space="preserve">*  The product shall be biodegradable.
*  The product shall be pleasantly scented.
*  The product shall soften and neutralize linen to assure proper pH.
*  The product shall prevent fabric harshness, skin irritation and shall reduce static electricity on all fabric.
*  The product shall enhance brightness and whiteness of linen.
*  The product shall promote shorter extraction and drying times.
*  The product shall have the capacity to be easily dispensed through automatic dispensers directly from containers to control product usage, provide efficiency, convenience and handling ease.
*  Container size shall not exceed fifty (50) pounds.
*  The product shall be a solid. 
</t>
  </si>
  <si>
    <t xml:space="preserve">*  The product shall be biodegradable and non-flammable.
*  The product shall be a built detergent.
*  The product shall soften and neutralize linen to assure proper pH.
*  The product shall be safe for colors and all fabrics normally encountered in institutional laundries.
*  The product shall be formulated to prevent residual softener build.
*  The product shall have brightening agents to enhance the whites and colors.
*  The product shall have the capacity to be easily dispensed through automatic dispensers directly from containers to control product usage, provide efficiency, convenience and handling ease.
*  The product shall be a solid detergent.
</t>
  </si>
  <si>
    <t xml:space="preserve">*  The product shall be biodegradable and non-flammable.
*  The product shall be a built detergent.
*  The product shall soften and neutralize linen to assure proper pH.
*  The product shall be safe for colors and all fabrics normally encountered in institutional laundries.
*  The product shall be formulated to prevent residual softener build.
*  The product shall have brightening agents to enhance the whites and colors.
*  The product shall have the capacity to be easily dispensed through automatic dispensers directly from containers to control product usage, provide efficiency, convenience and handling ease.
*  The product shall be a liquid detergent.
</t>
  </si>
  <si>
    <t>WAREWASHING PRODUCT SPECIFICATIONS</t>
  </si>
  <si>
    <t>*  The product shall be 100% active machine warewashing detergent, designed to be dispensed from the package in a concentrated liquid form.
*  The product’s consistency and container shall be formulated to prohibit free flow of liquid when inverted during installation and removal.  This requirement is essential to assure the prevention of safety hazards and to reduce the potential of accidental burns.
*  The detergent shall contain a stable source of disinfectant, water conditioners, defoamer, and maximum strength alkalies, to deliver maximum performance in all soil and water conditions.
*  The detergent capsule shall be designed to eliminate misuse by employees, to provide safety and control of detergent usage and costs.
*  The detergent capsule shall be fed and controlled by a system such as a power activator.
*  The product may contain phosphate and/or non-phosphate water conditioners.</t>
  </si>
  <si>
    <t>SOLID ENCAPSULATED WAREWASHING DETERGENT</t>
  </si>
  <si>
    <t>*  The product shall be 100% active machine warewashing detergent, designed to be dispensed from the package in a concentrated solid form.
*  The product’s consistency and container shall be formulated to prohibit free flow of liquid when inverted during installation and removal.  This requirement is essential to assure the prevention of safety hazards and to reduce the potential of accidental burns.
*  The detergent shall contain a stable source of disinfectant, water conditioners, defoamer, and maximum strength alkalies, to deliver maximum performance in all soil and water conditions.
*  The detergent capsule shall be designed to eliminate misuse by employees, to provide safety and control of detergent usage and costs.
*  The detergent capsule shall be fed and controlled by a system such as a power activator.
*  The product may contain phosphate and/or non-phosphate water conditioners.
*  The capsule shall not exceed 10 pounds.</t>
  </si>
  <si>
    <t>SOLID DRYING AGENT (Rinse Additive)</t>
  </si>
  <si>
    <t>*  Shall be designed specifically for use in a rinse injector mechanism and shall not be corrosive to this mechanism, the spray type warewashing machine, or the utensils to be washed in the machine.
*  Shall not contribute to foaming in the warewashing machine, shall have a foam depressing effect on food soil when present in the recirculated solution tanks at use concentrations.
*  Shall be a concentrated liquid of non-ionic nature, free flowing at ordinary room temperatures.
*  Shall effectively accomplish the specified function when present in the rinse water at concentrations of 25 to 200 parts per million.
*  Shall perform satisfactorily in soft or hard water areas.
*  Shall be highly visible in color to assure the liquid level is readily visible.
*  Stability and/or shelf life of the product shall be such that it will remain in stable condition when cooled to 10 degrees F or held at 110 degrees F for any period of time and then returned to room temperature (approximately 75 degrees F.)
*  Container size shall not exceed ten (10) gallons.</t>
  </si>
  <si>
    <t>LIQUID DRYING AGENT (Rinse Additive)</t>
  </si>
  <si>
    <t>*  Shall be designed specifically for use in a rinse injector mechanism and shall not be corrosive to this mechanism, the spray type warewashing machine, or the utensils to be washed in the machine.
*  Shall not contribute to foaming in the warewashing machine, shall have a foam depressing effect on food soil when present in the recirculated solution tanks at use concentrations.
*  Shall be a concentrated liquid of non-ionic nature, free flowing at ordinary room temperatures.
*  Shall effectively accomplish the specified function when present in the rinse water at concentrations of 25 to 200 parts per million.
*  Shall perform satisfactorily in soft or hard water areas.
*  Shall be highly visible in color to assure the liquid level is readily visible.
*  Stability and/or shelf life of the product shall be such that it will remain in stable condition when cooled to 10 degrees F or held at 110 degrees F for any period of time and then returned to room temperature (approximately 75 degrees F.)</t>
  </si>
  <si>
    <t>ENCAPSULATED MANUAL POTS &amp; PAN DETERGENT</t>
  </si>
  <si>
    <t xml:space="preserve">*  The product shall be nonabrasive cleaning material suitable for hand cleaning of all glassware, dishes, pots and pans, silverware, walls, floors, etc.  
*  The product’s consistency and container shall be formulated to prohibit free flow of liquid when inserted during installation and removal.  This requirement is essential to assure the prevention of safety hazards and reduce the potential of accidental burns.
*  The product shall be an extra concentrated encapsulated product that shall be automatically dispensed.
*  The detergent capsule shall be designed to eliminate misuse by employees, to provide safety and control of detergent usage and costs.
*  The detergent capsule shall be fed and controlled by a system such as a power activator.
*  The product shall be high sudsing, higher detergency cleaner.
*  The product shall not contain the hard type BS detergents.
*  The product shall be a liquid or solid material.
</t>
  </si>
  <si>
    <t xml:space="preserve">LOW TEMPERATURE SOLID DISH SANITIZER </t>
  </si>
  <si>
    <t xml:space="preserve">*  The product shall be nonabrasive cleaning material suitable for machine cleaning of all glassware, dishes, pots and pans, silverware, walls, floors, etc.  The product may be used as a general purpose cleaner in the kitchen.
*  The product’s consistency and container shall be formulated to prohibit free flow of liquid when inserted during installation and removal.  This requirement is essential to assure the prevention of safety hazards and reduce the potential of accidental burns.
*  The product shall be an extra concentrated product that shall be automatically dispensed.
*  The product shall have a concentration of a chemical that is, or similar to Sodium hypochlorite.
</t>
  </si>
  <si>
    <t xml:space="preserve">LOW TEMPERATURE LIQUID DISH SANITIZER </t>
  </si>
  <si>
    <t>LIME DESCALER</t>
  </si>
  <si>
    <t xml:space="preserve">*  The product shall be a non-abrasive liquid acid detergent suitable for general purpose cleaning, de-liming and stain removal from metal, glass, ceramic and tile or cement surfaces.
*  The product shall be compounded of specifically selected acidic raw materials and organic detergents to reduce or eliminate attack on equipment to be cleaned while providing maximum cleaning speed and reduced labor. 
*  The product shall be designed for use in all water conditions.
*  The product shall contain a low foaming wetting agent of the type not causing excess foaming while being pumped and recirculated.
*  The reaction products shall be soluble. Removed soils shall be held in suspension for ease of disposal.
*  Container size shall not exceed 10 pounds.
</t>
  </si>
  <si>
    <t>QUATERNARY SANITIZER</t>
  </si>
  <si>
    <t>OVEN &amp; GRILL DEGREASER</t>
  </si>
  <si>
    <t xml:space="preserve">*  The product shall be used for the easy and swift removal of grease and spots from ovens, grills, stove hoods, broilers, vents, deep fat fryers, and similar equipment and surfaces in commercial and institutional operations.
*  The product shall contain alkali, solvent, and organic detergents that possess affinity for dissolving food grease soils and for penetrating grease and carbonized deposits.
*  The product shall be equally effective on hot and warm surfaces.
*  The product shall be non-corrosive to steel, glass, stainless steel, nickel, and porcelain.
*  The product may either be applied with a spray applicator or poured directly on to soiled surface.
*  Aerosols are not acceptable.
*  The product shall be non-flammable.
*  Container size not to exceed ten (10) gallons.
*  The product shall be a dispensed solid or liquid.
</t>
  </si>
  <si>
    <t xml:space="preserve">*  The product shall be USDA approved to be used for food preparation surfaces, equipment and utensils.
*  The product shall be a low sudsing type liquid, suitable for use as a concentrated general purpose quaternary ammonium compound that cleans and deodorizes without perfumes in one operation.
*  The product shall be effective as a sanitizer, a deodorizer without perfumes, and as a mold and mildew controller.
*  The product, when used without rinsing, shall leave no sticky, dulling films.
*  The product shall carry Federal EPA registration effectiveness for waters up to 500 PPM hardness at the recommended use concentration.
*  The product shall not corrode metal or attack rubber or plastic fittings and parts.
*  The product shall be designed for use in dispensing and injection equipment.
*  Container size shall not exceed fifteen (15) gallons.
</t>
  </si>
  <si>
    <t>ALL PURPOSE CLEANER</t>
  </si>
  <si>
    <t xml:space="preserve">*  The product shall be concentrated and shall have a multi-purpose application at different dilutions.
*  The product shall be effective in hot or cold water.
*  The product shall rapidly work on grease, grime, and soil.
*  The product shall rinse freely, leaving no film.
*  The product shall be non-toxic, non-flammable, non-corrosive, and biodegradable, and shall be safe for use on all washable surfaces.
*  The product shall work effectively on: floors (linoleum, rubber, asphalt, vinyl, vinyl asbestos, plastic, terrazzo, marble, terra-cotta, tile); in floor scrubbing machines; porcelain furnaces; glass, plastic, and fiberglass; Formica surfaces; stainless steel and aluminum surfaces; effective for spot cleaning and on light, medium, and heavy soils.
*  The container size shall be available in both 10 gallons and 30 gallons.
*  The product shall be a dispensed solid or liquid.
</t>
  </si>
  <si>
    <t>CLEANER FOR STAINLESS STEEL</t>
  </si>
  <si>
    <t xml:space="preserve">*  The product shall be a non-abrasive cleaning material specifically formulated for use to de-tarnish silver and stainless steel tableware. 
*  The product shall contain activators to soften and remove hard set or baked on food from all types of utensils and surfaces.
*  The product shall contain wetting agents that rapidly penetrate and soften food soils.
*  The product shall be of a free-flowing powder or granular type.
*  The product shall be formulated to neutralize food acids and chlorides, and to prevent corrosion of stainless steel surfaces while halting corrosion already present.
*  The product shall have the ability to de-tarnish in warm to cool water, eliminating the need for very hot water.  
*  Container size shall not exceed ten (10) pounds.
</t>
  </si>
  <si>
    <t xml:space="preserve">*  The product shall be resistant to black heel marks and scuffing.
*  The product shall be non-powdering.
*  The product shall contain 20% non-volatile solids.
*  The product shall be non-yellowing.
*  The product shall be washable.
*  The product must be able to be used with a high speed buffer.
*  The product shall be available in both a 5 gallon plastic bucket and a 55 gallon drum.
</t>
  </si>
  <si>
    <t xml:space="preserve">*  The product shall be a non-ammoniated floor wax and finish stripper.
*  The product shall be rinse free.
*  The product shall be a 1 to 5 mixture rate (1 gallon of product makes a 5 gallon mixture).
*  The product shall be dilutable with cold water.
*  The product shall be available in 5 gallon plastic buckets, or 30 gallon or 55 gallon drums.
*  The product shall be a dispensed solid or liquid.
</t>
  </si>
  <si>
    <t>FLOOR CLEANER</t>
  </si>
  <si>
    <t xml:space="preserve">*  The product shall be concentrated.
*  The product shall be effective in hot or cold water.
*  The product shall rapidly work on grease, grime, and soil.
*  The product shall rinse freely, leaving no film.
*  The product shall be non-toxic, non-flammable, and non-corrosive.
*  The product shall work effectively on floors (linoleum, rubber, asphalt, vinyl, vinyl asbestos, plastic, terrazzo, marble, terra-cotta, tile), in floor scrubbing machines and effective for spot cleaning and on light, medium, and heavy soils.
*  The product shall be a dispensed solid or liquid.
</t>
  </si>
  <si>
    <t>GLASS AND HARD SURFACE CLEANER</t>
  </si>
  <si>
    <t xml:space="preserve">*  The product shall be a dispensed liquid or solid.
*  The product shall be non-ammoniated.
*  The product shall be high yield.
</t>
  </si>
  <si>
    <t>DISINFECTANT DETERGENT</t>
  </si>
  <si>
    <t xml:space="preserve">*  The product shall be a dispensed liquid or solid.
*  The product shall be neutral PH.
*  The product shall control mildew.
*  The product shall be viricidal.
</t>
  </si>
  <si>
    <t>NON-ACID BATHROOM CLEANER</t>
  </si>
  <si>
    <t xml:space="preserve">*  The product shall be a dispensed liquid or solid.
*  The product shall be a disinfectant and deodorant.
*  The product shall be non-abrasive.
*  The product shall be a mildewstat.
*  The product shall be a virucide.
</t>
  </si>
  <si>
    <t>KITCHEN FLOOR AND DRAIN CLEANER</t>
  </si>
  <si>
    <t xml:space="preserve">*  The product shall be a dispensed liquid or solid.
*  The product shall be a disinfectant and deodorant.
*  The product shall be a mildewstat.
*  The product shall kill 99.9% of bacteria.  
*  The product shall eliminate grease, oil and fat.              
*  The product shall deodorize floor drains.     
                                                                                                                                                                                                                                                                                                                                                                                                                                                                                                                                                                                                                                        </t>
  </si>
  <si>
    <t>LIQUID HAND SOAP</t>
  </si>
  <si>
    <t xml:space="preserve">*  The product shall be a dispensed liquid.
*  The product shall be an anti-bacterial cleaner.
*  The product shall be non-abrasive.
*  The product shall be a germ fighting hand cleaner formulation which provides germ killing hand washing for all industries.
*  The product shall be a pleasant to use, non-irritating, lotion hand soap.
*  The product shall be E1 rated.
*  For use by health care personnel and patients, food service and industrial personnel.
</t>
  </si>
  <si>
    <t>POWDERED HAND SOAP</t>
  </si>
  <si>
    <t xml:space="preserve">*  The product shall be phosphate free.
*  The product shall 100% soluble.
*  The product shall contain a select blend of quality soap and borax that is gentle on hands.
*  Product shall be available in 5-pound boxes (no metal cans).
</t>
  </si>
  <si>
    <t>HAND SANITIZER</t>
  </si>
  <si>
    <t xml:space="preserve">*  The product shall kill 99.99% of most common germs within 15 seconds without water or towels.
*  The product shall provide bag in box refill capability for easy to load, no leak refills. 
*  The product shall be FDA food code compliant. FDA approved.
*  The product shall be formulated with 62% ethyl alcohol and moisturizers.
*  Product shall be available in 1000 ml refill type packages.
</t>
  </si>
  <si>
    <t>POWDERED ABRASIVE CLEANER</t>
  </si>
  <si>
    <t xml:space="preserve">*  The product shall be a powdered cleaner.
*  The product shall be an abrasive cleaner suitable for hard surfaces including porcelain.
*  The product shall perform equally well in hot, warm or cold water. 
*  The product shall be a disinfectant 
*  The product shall remain stable during storage with no loss of chlorine or bleaching power.
</t>
  </si>
  <si>
    <t>VIRUCIDAL CLEANER</t>
  </si>
  <si>
    <t xml:space="preserve">*  The product shall be a liquid usable with spray bottles.
*  The product shall destroy a broad spectrum of microorganisms.
*  The product shall be a disinfectant and deodorant.
*  The product shall be ideal for use on non-porous hard surfaces.
</t>
  </si>
  <si>
    <t>Product Offered 
(State approved equivalent or substitutes acceptable)</t>
  </si>
  <si>
    <t>Location</t>
  </si>
  <si>
    <t>Facility</t>
  </si>
  <si>
    <t>Qty</t>
  </si>
  <si>
    <t>Machine Type</t>
  </si>
  <si>
    <t>Capacity
 (LBS)</t>
  </si>
  <si>
    <t>Estimated Annual Loads</t>
  </si>
  <si>
    <t>Anchorage, AK</t>
  </si>
  <si>
    <t>Anchorage Correctional Complex (EAST)</t>
  </si>
  <si>
    <t xml:space="preserve">Unimac Reliance UW125PVQU5001  </t>
  </si>
  <si>
    <t>Detergent</t>
  </si>
  <si>
    <t>Total Estimated Annual Cost</t>
  </si>
  <si>
    <t>Total Cost 
per load</t>
  </si>
  <si>
    <t>Bleach</t>
  </si>
  <si>
    <t>Softener</t>
  </si>
  <si>
    <t>Unimac Reliance UW35PVQU5001</t>
  </si>
  <si>
    <t>LAUNDRY</t>
  </si>
  <si>
    <t>Detergent Type
(Choose one)</t>
  </si>
  <si>
    <t>Commercial Machine Detergent</t>
  </si>
  <si>
    <t>Household Machine Detergent</t>
  </si>
  <si>
    <t>GR1 
Price per Container 
(USD)</t>
  </si>
  <si>
    <t>GR2 
Price per Container 
(USD)</t>
  </si>
  <si>
    <t>GR3 
Price per Container 
(USD)</t>
  </si>
  <si>
    <t>GR4 
Price per Container 
(USD)</t>
  </si>
  <si>
    <t>1.  536101766 - AQUANOMIC 2.0 LOW-TEMP SOLID LAUNDRY DETERGENT (9 LBS)</t>
  </si>
  <si>
    <t>2.  530050 - WAXIE SURE-BRITE LAUNDRY SOLID DETERGENT (25 LBS)</t>
  </si>
  <si>
    <t>1.  526101659 - ECOLAB HOME-STYLE SOLID LAUNDRY DETERGENT W/ ENZYMES (3 LBS)</t>
  </si>
  <si>
    <t>1.  5216001 - ECOLAB SOLID NAVISOFT LAUNDRY SOFTENER /SOUR (6 LBS)</t>
  </si>
  <si>
    <t>3.  530053 - WAXIE SURE-BRITE LAUNDRY SOLID DETERGENT (40 LBS)</t>
  </si>
  <si>
    <t>1.  526100975 - ECOLAB LOW-TEMP LAUNDRY SOLID CHLORINE SANITIZER (4 LBS)</t>
  </si>
  <si>
    <t>2.  526101684 - FACILIPRO HOME-STYLE SOLID LAUNDRY DETERGENT (3 LBS)</t>
  </si>
  <si>
    <t>2.  1090131 - WAXIE BRITE-N-WHITE COMMERCIAL LAUNDRY BLEACH (25 LBS)</t>
  </si>
  <si>
    <r>
      <rPr>
        <b/>
        <u/>
        <sz val="12"/>
        <rFont val="Times New Roman"/>
        <family val="1"/>
      </rPr>
      <t>Liquid Detergent</t>
    </r>
    <r>
      <rPr>
        <b/>
        <sz val="12"/>
        <rFont val="Times New Roman"/>
        <family val="1"/>
      </rPr>
      <t xml:space="preserve"> 
dosage/load (ounce)</t>
    </r>
  </si>
  <si>
    <r>
      <rPr>
        <b/>
        <u/>
        <sz val="12"/>
        <rFont val="Times New Roman"/>
        <family val="1"/>
      </rPr>
      <t>Liquid Detergent</t>
    </r>
    <r>
      <rPr>
        <b/>
        <sz val="12"/>
        <rFont val="Times New Roman"/>
        <family val="1"/>
      </rPr>
      <t xml:space="preserve"> price per ounce</t>
    </r>
  </si>
  <si>
    <t>Anchorage Correctional Complex (WEST)</t>
  </si>
  <si>
    <t>B&amp;C HP-65-202</t>
  </si>
  <si>
    <t>Nome, AK</t>
  </si>
  <si>
    <t>Anvil Mountain Correctional Center</t>
  </si>
  <si>
    <t>Continental Girbau RMG070P3102111001</t>
  </si>
  <si>
    <t>Fairbanks, AK</t>
  </si>
  <si>
    <t>Fairbanks Correctional Center</t>
  </si>
  <si>
    <t>Continental Girbau EH020PA10241220010</t>
  </si>
  <si>
    <t>Unimac UWN060T3VXU3001</t>
  </si>
  <si>
    <t>Wasilla, AK</t>
  </si>
  <si>
    <t>Goose Creek Correctional Center</t>
  </si>
  <si>
    <t>Speed Queen stackable washer/dryer SPQLTEE5ASP155TW01</t>
  </si>
  <si>
    <t>Unimac UWN60T3VRU1001</t>
  </si>
  <si>
    <t>Whirlpool WTW5000DW1</t>
  </si>
  <si>
    <t>Unimac UWN150T3VRU2001</t>
  </si>
  <si>
    <t>Eagle River, AK</t>
  </si>
  <si>
    <t>Hiland Mountain Correctional Center</t>
  </si>
  <si>
    <t>Unimac UWN065T4V</t>
  </si>
  <si>
    <t>B&amp;C HP60E2-4SANN-ABA</t>
  </si>
  <si>
    <t>Ketchikan, AK</t>
  </si>
  <si>
    <t>Ketchikan Correctional Center</t>
  </si>
  <si>
    <t>Juneau, AK</t>
  </si>
  <si>
    <t>Lemon Creek Correctional Center</t>
  </si>
  <si>
    <t>Unimac UWN065T4VX4001</t>
  </si>
  <si>
    <t>Unimac UWN035V3XU3001</t>
  </si>
  <si>
    <t xml:space="preserve">GE WBVH5300K0WW </t>
  </si>
  <si>
    <t>Crosley X10740619</t>
  </si>
  <si>
    <t>Crosley CAW12444DW1</t>
  </si>
  <si>
    <t>Palmer, AK</t>
  </si>
  <si>
    <t>Mat Su Pretrial Facility</t>
  </si>
  <si>
    <t>Point Mackenzie Correctional Farm</t>
  </si>
  <si>
    <t>Whirlpool WTW4800XQ4</t>
  </si>
  <si>
    <t>Speed Queen LWN432SP115TW01</t>
  </si>
  <si>
    <t>Whirlpool WET4027EWD</t>
  </si>
  <si>
    <t>Whirlpool WTW4815EW1</t>
  </si>
  <si>
    <t>Seward, AK</t>
  </si>
  <si>
    <t>Unimac UW65PN4</t>
  </si>
  <si>
    <t>Kenai, AK</t>
  </si>
  <si>
    <t>Wildwood Correctional Center</t>
  </si>
  <si>
    <t>Spring Creek Correctional Center</t>
  </si>
  <si>
    <t>Wildwood Correctional Center (Pretrial)</t>
  </si>
  <si>
    <t>IPSO IWF014</t>
  </si>
  <si>
    <t>Milnor 30015M4T</t>
  </si>
  <si>
    <t>Wildwood Correctional Center (Transitional)</t>
  </si>
  <si>
    <t>Speed Queen LTSA9</t>
  </si>
  <si>
    <t>Bethel, AK</t>
  </si>
  <si>
    <t>Yukon Kuskokwim Correctional Center</t>
  </si>
  <si>
    <t>Unimac UW35B20U8001</t>
  </si>
  <si>
    <t>Unimac UNIMACUWB207001</t>
  </si>
  <si>
    <t>WAREWASHING</t>
  </si>
  <si>
    <t>1.  ACCULOGIC SOLO (1.5 GAL)</t>
  </si>
  <si>
    <t>1. ECOLAB SOLID POWER PLUS (9 LBS)</t>
  </si>
  <si>
    <t>1.  ECOLAB SOLID BRILLIANCE (2.5 LBS)</t>
  </si>
  <si>
    <t>1.  ACCULOGIC SPOTLESS CONVEYOR RINSE AID (1.5 GAL)</t>
  </si>
  <si>
    <t>LIQUID ENCAPSULATED WAREWASHING DETERGENT</t>
  </si>
  <si>
    <t>1.  ACCULOGIC PINK SUDS (1.5 GAL)</t>
  </si>
  <si>
    <t>2. ECOLAB SOLITAIRE (5 LBS)</t>
  </si>
  <si>
    <t>1.  ECOLAB APEX SOLID QUAT SANITIZER 
(2 LBS)</t>
  </si>
  <si>
    <t>1.  ACCULOGIC CHLORPLUS - 12.5% HYPOCHLORITE (1.5 GAL)</t>
  </si>
  <si>
    <t>Stero SCBT-23D</t>
  </si>
  <si>
    <t>Estimated Annual Racks</t>
  </si>
  <si>
    <r>
      <rPr>
        <b/>
        <u/>
        <sz val="12"/>
        <rFont val="Times New Roman"/>
        <family val="1"/>
      </rPr>
      <t>Liquid Dry Rinse</t>
    </r>
    <r>
      <rPr>
        <b/>
        <sz val="12"/>
        <rFont val="Times New Roman"/>
        <family val="1"/>
      </rPr>
      <t xml:space="preserve">
dosage/load (ounce)</t>
    </r>
  </si>
  <si>
    <r>
      <rPr>
        <b/>
        <u/>
        <sz val="12"/>
        <rFont val="Times New Roman"/>
        <family val="1"/>
      </rPr>
      <t>Liquid Sanitizer</t>
    </r>
    <r>
      <rPr>
        <b/>
        <sz val="12"/>
        <rFont val="Times New Roman"/>
        <family val="1"/>
      </rPr>
      <t xml:space="preserve">
dosage/load (ounce)</t>
    </r>
  </si>
  <si>
    <r>
      <rPr>
        <b/>
        <u/>
        <sz val="12"/>
        <rFont val="Times New Roman"/>
        <family val="1"/>
      </rPr>
      <t xml:space="preserve">Liquid Dry Rinse </t>
    </r>
    <r>
      <rPr>
        <b/>
        <sz val="12"/>
        <rFont val="Times New Roman"/>
        <family val="1"/>
      </rPr>
      <t xml:space="preserve">
price per ounce</t>
    </r>
  </si>
  <si>
    <r>
      <rPr>
        <b/>
        <u/>
        <sz val="12"/>
        <rFont val="Times New Roman"/>
        <family val="1"/>
      </rPr>
      <t>Liquid Sanitizer</t>
    </r>
    <r>
      <rPr>
        <b/>
        <sz val="12"/>
        <rFont val="Times New Roman"/>
        <family val="1"/>
      </rPr>
      <t xml:space="preserve"> price per ounce</t>
    </r>
  </si>
  <si>
    <t>Load Type</t>
  </si>
  <si>
    <t>Dishware, Silverware, and Glassware</t>
  </si>
  <si>
    <t>Manual Pots and Pans</t>
  </si>
  <si>
    <t>Hobart CRS66A</t>
  </si>
  <si>
    <t xml:space="preserve">Anchorage Correctional Complex </t>
  </si>
  <si>
    <t>Hobart AM15</t>
  </si>
  <si>
    <t xml:space="preserve">Fairbanks Correctional Complex </t>
  </si>
  <si>
    <t>Hobart CL64E</t>
  </si>
  <si>
    <t xml:space="preserve">Goose Creek Correctional Center </t>
  </si>
  <si>
    <t>Hobart Fliteline FT900D</t>
  </si>
  <si>
    <t xml:space="preserve">Hiland Mountain Correctional Center </t>
  </si>
  <si>
    <t>Hobart CLPS76E</t>
  </si>
  <si>
    <t xml:space="preserve">Ketchikan Correctional Center </t>
  </si>
  <si>
    <t>Jackson Tempstar W670</t>
  </si>
  <si>
    <t xml:space="preserve">Lemon Creek Correctional Center </t>
  </si>
  <si>
    <t>Stero SCT76SM</t>
  </si>
  <si>
    <t>American Dish Service ADC44</t>
  </si>
  <si>
    <t>Hobart AM151</t>
  </si>
  <si>
    <t>Stero SCT76S</t>
  </si>
  <si>
    <t>Hobart SR24H</t>
  </si>
  <si>
    <t>Hobart AM15BLT</t>
  </si>
  <si>
    <t>JANITORIAL</t>
  </si>
  <si>
    <t>MISC. JANITORIAL CHEMICAL SPECIFICATIONS</t>
  </si>
  <si>
    <t>1.  ACCULOGIC QUAT (1.5 GAL)</t>
  </si>
  <si>
    <t>1.  ACCULOGIC CITRA-SOL CLEANER / DEGREASER (1.5 GAL)</t>
  </si>
  <si>
    <t>1.  ACCURATE DELIMER (4 / 1 GAL)</t>
  </si>
  <si>
    <t>1.  ACCURATE HARD SURFACE DEGREASER (4 / 1 GAL)</t>
  </si>
  <si>
    <t>1.  ACCURATE STAINLESS STEEL CLEANER 
(6 / 32 OZ)</t>
  </si>
  <si>
    <t>FLOOR WAX / POLISH</t>
  </si>
  <si>
    <t>FLOOR WAX / POLISH STRIPPER</t>
  </si>
  <si>
    <t>1.  ACCULOGIC LEMON FRESH (1.5 GAL)</t>
  </si>
  <si>
    <t>1.  ACCULOGIC GLASS CLEANER (2 / 64 OZ)</t>
  </si>
  <si>
    <t>1.  ACL ONE STEP (4 / 64 OZ)</t>
  </si>
  <si>
    <t>1.  ACCULOGIC EASY CLEAN FLOOR CLEANER (1.5 GAL)</t>
  </si>
  <si>
    <t>1.  BORAXO (10 / 5 LBS)</t>
  </si>
  <si>
    <t>1.  DRAESO -003N NON-ALCOHOLIC FOAM SANITIZER (6 / 1000 ML)</t>
  </si>
  <si>
    <t>1.  AJAX WITH BLEACH CLEANER (21 OZ)</t>
  </si>
  <si>
    <t>1.  FACILIPRO 92 CONCENTRATED NEUTRAL BATH CLEANER (2 / 1.3 L)</t>
  </si>
  <si>
    <t>1. VIREX TB READY-TO-USE DISINFECTANT CLEANER (12 -32 OZ)</t>
  </si>
  <si>
    <t xml:space="preserve">2.  STEARNS WATERFLAKES NEUTRAL FLOOR CLEANER (2 / 90 CT) </t>
  </si>
  <si>
    <t>2.  ACL 165 ON DECK (1.5 GAL)</t>
  </si>
  <si>
    <t>1.  DRACO ESO-006G (4 / 1 GAL)</t>
  </si>
  <si>
    <t>FREEZER FLOOR CLEANER</t>
  </si>
  <si>
    <t>1. ACCURATE FREEZER FLOOR CLEANER ACL166 (4 / 1 GAL)</t>
  </si>
  <si>
    <t>2.  ACCURATE TUB N TILE ACL202 (2 / 64 OZ)</t>
  </si>
  <si>
    <t xml:space="preserve">Chemical Type </t>
  </si>
  <si>
    <t>GROUP 1</t>
  </si>
  <si>
    <t>Dilution Rate (%)</t>
  </si>
  <si>
    <t xml:space="preserve">*  The product shall be liquid ready-to-use or concentrated formula. 
*  The product shall be effective in removing a wide range of soils from freezer floors at temperatures down to -20 degrees F. 
*  The product shall be methanol-free, non-flammable and possibly biodegradable.
*  The product shall clean fast and easy without hard scrubbing.
</t>
  </si>
  <si>
    <t>GAL</t>
  </si>
  <si>
    <t>LBS</t>
  </si>
  <si>
    <t>GROUP 2</t>
  </si>
  <si>
    <t xml:space="preserve">Fairbanks Correctional Center </t>
  </si>
  <si>
    <t>TOTAL</t>
  </si>
  <si>
    <t>GROUP 3</t>
  </si>
  <si>
    <t xml:space="preserve">Anvil Mountain Correctional Center </t>
  </si>
  <si>
    <t>Bethel</t>
  </si>
  <si>
    <t>GROUP 4</t>
  </si>
  <si>
    <t>Abbreviation</t>
  </si>
  <si>
    <t>Institution</t>
  </si>
  <si>
    <t>ACC</t>
  </si>
  <si>
    <t>Anchorage</t>
  </si>
  <si>
    <t>AMCC</t>
  </si>
  <si>
    <t>Nome</t>
  </si>
  <si>
    <t>Group #</t>
  </si>
  <si>
    <t>Facilities</t>
  </si>
  <si>
    <t>Fairbanks</t>
  </si>
  <si>
    <t>GCCC</t>
  </si>
  <si>
    <t>HMCC</t>
  </si>
  <si>
    <t>MSPT</t>
  </si>
  <si>
    <t>PMCF</t>
  </si>
  <si>
    <t>SCCC</t>
  </si>
  <si>
    <t>PCC</t>
  </si>
  <si>
    <t>Wasilla</t>
  </si>
  <si>
    <t>Eagle River</t>
  </si>
  <si>
    <t>YKCC</t>
  </si>
  <si>
    <t>KCC</t>
  </si>
  <si>
    <t>Ketchikan</t>
  </si>
  <si>
    <t>LCCC</t>
  </si>
  <si>
    <t>Juneau</t>
  </si>
  <si>
    <t>Mat-Su Pretrial</t>
  </si>
  <si>
    <t>Palmer</t>
  </si>
  <si>
    <t>Seward</t>
  </si>
  <si>
    <t>Kenai</t>
  </si>
  <si>
    <t>WCC</t>
  </si>
  <si>
    <t>Unimac UCN040</t>
  </si>
  <si>
    <t>Commercial Washer HCT040QNOF</t>
  </si>
  <si>
    <t>Sutton, AK</t>
  </si>
  <si>
    <t>Palmer Correctional Center</t>
  </si>
  <si>
    <t>Whirlpool WTW5005KW0</t>
  </si>
  <si>
    <t>Unimac UW60PVQU5005</t>
  </si>
  <si>
    <t>Unimac UWN065T4VXU4001</t>
  </si>
  <si>
    <t>Alliance UW60AVNU80002</t>
  </si>
  <si>
    <t>Milnor 30022TSE</t>
  </si>
  <si>
    <t>Hobart AM15 Model# 130038</t>
  </si>
  <si>
    <t>Stero Model# ER-765c</t>
  </si>
  <si>
    <t>1. ACL710 LOW ODOR STRIPPER (4 / 1 GAL)</t>
  </si>
  <si>
    <t>Bid Schedule Instructions</t>
  </si>
  <si>
    <t>• Vendors must follow these instructions to be considered responsive. Failure to complete all required fields for a lot may result in the bid being deemed non-responsive for that lot.</t>
  </si>
  <si>
    <t>1. Bid Worksheets</t>
  </si>
  <si>
    <t>• The bid schedule includes six (6) worksheets.</t>
  </si>
  <si>
    <t>• Five (5) worksheets require vendor input.</t>
  </si>
  <si>
    <t>2. Award by Lot</t>
  </si>
  <si>
    <t>• Awards will be made by lot.</t>
  </si>
  <si>
    <t>• Vendors must bid on all items within a lot to be considered responsive for that lot.</t>
  </si>
  <si>
    <t>• Partial bids within a lot will not be accepted.</t>
  </si>
  <si>
    <t>3. Facility Groups and Shipping</t>
  </si>
  <si>
    <t>• DOC facilities are grouped by location as follows:</t>
  </si>
  <si>
    <t>Sutton</t>
  </si>
  <si>
    <t xml:space="preserve">• Shipping and delivery costs must be included in the unit price for each item and must reflect delivery to all facilities in the group.
</t>
  </si>
  <si>
    <t xml:space="preserve">   No additional freight, fuel, or delivery charges will be accepted.</t>
  </si>
  <si>
    <t>4. Specifications Worksheet</t>
  </si>
  <si>
    <t>• Enter prices, container sizes, and units for Lots 1–3.</t>
  </si>
  <si>
    <t>• List the product(s) being offered.</t>
  </si>
  <si>
    <t>• If multiple products are listed, all will be included on the contract.</t>
  </si>
  <si>
    <t>• Only the first product listed will be used for bid evaluation; however, all listed products will be included on the resulting contract.</t>
  </si>
  <si>
    <t>• Some items offer solid and liquid options.</t>
  </si>
  <si>
    <t>• Vendors may bid on either option.</t>
  </si>
  <si>
    <t>• Vendors will not be deemed non-responsive if they bid on one option and agree to convert facilities using the other option at no additional cost to the State.</t>
  </si>
  <si>
    <t>5. Lot 1 and Lot 2</t>
  </si>
  <si>
    <t>• Enter chemical dosages per load for each machine.</t>
  </si>
  <si>
    <t>• When both solid and liquid options are offered, the lower-cost option will be used for bid evaluation.</t>
  </si>
  <si>
    <t>• If a facility’s equipment is set up for the higher-cost option, the vendor must provide, install, and maintain automated dispensers for the lower-cost option at no additional cost to the State.</t>
  </si>
  <si>
    <t>6. Lot 3</t>
  </si>
  <si>
    <t>• Enter dilution rates as a percentage of the final mixture.</t>
  </si>
  <si>
    <t>• Example: 1:2 = 50%, 1:50 = 2%.</t>
  </si>
  <si>
    <t>7. Delivery and Contact Information</t>
  </si>
  <si>
    <t>• Enter standard delivery time in calendar days from receipt of order.</t>
  </si>
  <si>
    <t>• Complete all bidder contact information.</t>
  </si>
  <si>
    <r>
      <rPr>
        <b/>
        <u/>
        <sz val="12"/>
        <rFont val="Times New Roman"/>
        <family val="1"/>
      </rPr>
      <t>Solid Detergent</t>
    </r>
    <r>
      <rPr>
        <b/>
        <sz val="12"/>
        <rFont val="Times New Roman"/>
        <family val="1"/>
      </rPr>
      <t xml:space="preserve"> dosage/load (ounce)</t>
    </r>
  </si>
  <si>
    <r>
      <rPr>
        <b/>
        <u/>
        <sz val="12"/>
        <rFont val="Times New Roman"/>
        <family val="1"/>
      </rPr>
      <t>Solid Detergent</t>
    </r>
    <r>
      <rPr>
        <b/>
        <sz val="12"/>
        <rFont val="Times New Roman"/>
        <family val="1"/>
      </rPr>
      <t xml:space="preserve"> price per ounce</t>
    </r>
  </si>
  <si>
    <r>
      <rPr>
        <b/>
        <u/>
        <sz val="12"/>
        <rFont val="Times New Roman"/>
        <family val="1"/>
      </rPr>
      <t xml:space="preserve">Detergent </t>
    </r>
    <r>
      <rPr>
        <b/>
        <sz val="12"/>
        <rFont val="Times New Roman"/>
        <family val="1"/>
      </rPr>
      <t xml:space="preserve">
price per load</t>
    </r>
  </si>
  <si>
    <r>
      <rPr>
        <b/>
        <u/>
        <sz val="12"/>
        <rFont val="Times New Roman"/>
        <family val="1"/>
      </rPr>
      <t>Solid Dry Rinse</t>
    </r>
    <r>
      <rPr>
        <b/>
        <sz val="12"/>
        <rFont val="Times New Roman"/>
        <family val="1"/>
      </rPr>
      <t xml:space="preserve"> dosage/load (ounce)</t>
    </r>
  </si>
  <si>
    <r>
      <rPr>
        <b/>
        <u/>
        <sz val="12"/>
        <rFont val="Times New Roman"/>
        <family val="1"/>
      </rPr>
      <t>Solid Sanitizer</t>
    </r>
    <r>
      <rPr>
        <b/>
        <sz val="12"/>
        <rFont val="Times New Roman"/>
        <family val="1"/>
      </rPr>
      <t xml:space="preserve"> dosage/load (ounce)</t>
    </r>
  </si>
  <si>
    <r>
      <rPr>
        <b/>
        <u/>
        <sz val="12"/>
        <rFont val="Times New Roman"/>
        <family val="1"/>
      </rPr>
      <t xml:space="preserve">Solid Dry Rinse </t>
    </r>
    <r>
      <rPr>
        <b/>
        <sz val="12"/>
        <rFont val="Times New Roman"/>
        <family val="1"/>
      </rPr>
      <t xml:space="preserve">
price per ounce</t>
    </r>
  </si>
  <si>
    <r>
      <rPr>
        <b/>
        <u/>
        <sz val="12"/>
        <rFont val="Times New Roman"/>
        <family val="1"/>
      </rPr>
      <t xml:space="preserve">Solid Sanitizer 
</t>
    </r>
    <r>
      <rPr>
        <b/>
        <sz val="12"/>
        <rFont val="Times New Roman"/>
        <family val="1"/>
      </rPr>
      <t>price per ounce</t>
    </r>
  </si>
  <si>
    <r>
      <rPr>
        <b/>
        <u/>
        <sz val="12"/>
        <rFont val="Times New Roman"/>
        <family val="1"/>
      </rPr>
      <t>Dry Rinse</t>
    </r>
    <r>
      <rPr>
        <b/>
        <sz val="12"/>
        <rFont val="Times New Roman"/>
        <family val="1"/>
      </rPr>
      <t xml:space="preserve">
 price per load</t>
    </r>
  </si>
  <si>
    <r>
      <rPr>
        <b/>
        <u/>
        <sz val="12"/>
        <rFont val="Times New Roman"/>
        <family val="1"/>
      </rPr>
      <t>Sanitizer</t>
    </r>
    <r>
      <rPr>
        <b/>
        <sz val="12"/>
        <rFont val="Times New Roman"/>
        <family val="1"/>
      </rPr>
      <t xml:space="preserve">
 price per load</t>
    </r>
  </si>
  <si>
    <r>
      <rPr>
        <b/>
        <u/>
        <sz val="12"/>
        <rFont val="Times New Roman"/>
        <family val="1"/>
      </rPr>
      <t>Powdered Diluted Chemical</t>
    </r>
    <r>
      <rPr>
        <b/>
        <sz val="12"/>
        <rFont val="Times New Roman"/>
        <family val="1"/>
      </rPr>
      <t xml:space="preserve">
 price per ounce</t>
    </r>
  </si>
  <si>
    <r>
      <rPr>
        <b/>
        <u/>
        <sz val="12"/>
        <rFont val="Times New Roman"/>
        <family val="1"/>
      </rPr>
      <t>Liquid Diluted Chemical</t>
    </r>
    <r>
      <rPr>
        <b/>
        <sz val="12"/>
        <rFont val="Times New Roman"/>
        <family val="1"/>
      </rPr>
      <t xml:space="preserve">
 price per ounce</t>
    </r>
  </si>
  <si>
    <t>1. ACCULOGIC LAUNDRY DETERGENT (1.5 GAL)</t>
  </si>
  <si>
    <t>2. ACCULOGIC LAUNDRY DETERGENT (15 GAL)</t>
  </si>
  <si>
    <t>1. HASACHLOR 12.5% (5 GAL)</t>
  </si>
  <si>
    <t>2. HASACHLOR 12.5% (15 GAL)</t>
  </si>
  <si>
    <t>3. ECO-STAR DESTAINER (15 GAL)</t>
  </si>
  <si>
    <t>1. ACCULOGIC LAUNDRY SOFTENER (1.5 GAL)</t>
  </si>
  <si>
    <t>1. ACCULOGIC LAUDNRY DETERGENT (1.5 GAL)</t>
  </si>
  <si>
    <t>Size of container
 (LBS)</t>
  </si>
  <si>
    <t>Acidic Delimer and Mineral Scale Remover</t>
  </si>
  <si>
    <t>Quaternary Ammonium Disinfectant / Sanitizer</t>
  </si>
  <si>
    <t>Heavy-Duty Alkaline Degreaser</t>
  </si>
  <si>
    <t>Citrus-Based Degreaser</t>
  </si>
  <si>
    <t>High-Alkaline Industrial Degreaser</t>
  </si>
  <si>
    <t>Stainless Steel Cleaner and Polish</t>
  </si>
  <si>
    <t>High-Gloss Floor Finish (Approx. 22% Solids)</t>
  </si>
  <si>
    <t>Low-Odor Floor Finish Stripper</t>
  </si>
  <si>
    <t>All-Purpose Cleaner (Lemon Scented)</t>
  </si>
  <si>
    <t>Neutral pH Floor Cleaner Concentrate Packets</t>
  </si>
  <si>
    <t>Glass and Hard Surface Cleaner</t>
  </si>
  <si>
    <t>One-Step Cleaner and Disinfectant</t>
  </si>
  <si>
    <t>General Purpose Floor Cleaner</t>
  </si>
  <si>
    <t>Bathroom Tub and Tile Cleaner</t>
  </si>
  <si>
    <t>Antibacterial Liquid Hand Soap</t>
  </si>
  <si>
    <t>Non-Alcohol Foaming Hand Sanitizer</t>
  </si>
  <si>
    <t>Powdered Cleanser with Bleach</t>
  </si>
  <si>
    <t>Low-Temperature Freezer Floor Cleaner</t>
  </si>
  <si>
    <t xml:space="preserve">Suggested Product/s
 (Preferred) 
</t>
  </si>
  <si>
    <r>
      <rPr>
        <b/>
        <u/>
        <sz val="12"/>
        <rFont val="Times New Roman"/>
        <family val="1"/>
      </rPr>
      <t xml:space="preserve">Liquid Detergent
</t>
    </r>
    <r>
      <rPr>
        <b/>
        <sz val="12"/>
        <rFont val="Times New Roman"/>
        <family val="1"/>
      </rPr>
      <t>Price Per Ounce</t>
    </r>
  </si>
  <si>
    <r>
      <rPr>
        <b/>
        <u/>
        <sz val="12"/>
        <rFont val="Times New Roman"/>
        <family val="1"/>
      </rPr>
      <t xml:space="preserve">Liquid Bleach </t>
    </r>
    <r>
      <rPr>
        <b/>
        <sz val="12"/>
        <rFont val="Times New Roman"/>
        <family val="1"/>
      </rPr>
      <t xml:space="preserve">
Price Per Ounce</t>
    </r>
  </si>
  <si>
    <r>
      <rPr>
        <b/>
        <u/>
        <sz val="12"/>
        <rFont val="Times New Roman"/>
        <family val="1"/>
      </rPr>
      <t xml:space="preserve">Liquid Softener
</t>
    </r>
    <r>
      <rPr>
        <b/>
        <sz val="12"/>
        <rFont val="Times New Roman"/>
        <family val="1"/>
      </rPr>
      <t>Price Per Ounce</t>
    </r>
  </si>
  <si>
    <r>
      <rPr>
        <b/>
        <u/>
        <sz val="12"/>
        <rFont val="Times New Roman"/>
        <family val="1"/>
      </rPr>
      <t xml:space="preserve">Solid Detergent
</t>
    </r>
    <r>
      <rPr>
        <b/>
        <sz val="12"/>
        <rFont val="Times New Roman"/>
        <family val="1"/>
      </rPr>
      <t>Dosage/Load (Ounce)</t>
    </r>
  </si>
  <si>
    <r>
      <rPr>
        <b/>
        <u/>
        <sz val="12"/>
        <rFont val="Times New Roman"/>
        <family val="1"/>
      </rPr>
      <t xml:space="preserve">Solid Bleach
</t>
    </r>
    <r>
      <rPr>
        <b/>
        <sz val="12"/>
        <rFont val="Times New Roman"/>
        <family val="1"/>
      </rPr>
      <t>Dosage/Load (Ounce)</t>
    </r>
  </si>
  <si>
    <r>
      <rPr>
        <b/>
        <u/>
        <sz val="12"/>
        <rFont val="Times New Roman"/>
        <family val="1"/>
      </rPr>
      <t xml:space="preserve">Solid Softener
</t>
    </r>
    <r>
      <rPr>
        <b/>
        <sz val="12"/>
        <rFont val="Times New Roman"/>
        <family val="1"/>
      </rPr>
      <t>Dosage/Load (Ounce)</t>
    </r>
  </si>
  <si>
    <r>
      <rPr>
        <b/>
        <u/>
        <sz val="12"/>
        <rFont val="Times New Roman"/>
        <family val="1"/>
      </rPr>
      <t xml:space="preserve">Solid Detergent
</t>
    </r>
    <r>
      <rPr>
        <b/>
        <sz val="12"/>
        <rFont val="Times New Roman"/>
        <family val="1"/>
      </rPr>
      <t>Price Per Ounce</t>
    </r>
  </si>
  <si>
    <r>
      <rPr>
        <b/>
        <u/>
        <sz val="12"/>
        <rFont val="Times New Roman"/>
        <family val="1"/>
      </rPr>
      <t xml:space="preserve">Solid Bleach </t>
    </r>
    <r>
      <rPr>
        <b/>
        <sz val="12"/>
        <rFont val="Times New Roman"/>
        <family val="1"/>
      </rPr>
      <t xml:space="preserve">
Price Per Ounce</t>
    </r>
  </si>
  <si>
    <r>
      <rPr>
        <b/>
        <u/>
        <sz val="12"/>
        <rFont val="Times New Roman"/>
        <family val="1"/>
      </rPr>
      <t xml:space="preserve">Detergent </t>
    </r>
    <r>
      <rPr>
        <b/>
        <sz val="12"/>
        <rFont val="Times New Roman"/>
        <family val="1"/>
      </rPr>
      <t xml:space="preserve">
Price Per Load</t>
    </r>
  </si>
  <si>
    <r>
      <rPr>
        <b/>
        <u/>
        <sz val="12"/>
        <rFont val="Times New Roman"/>
        <family val="1"/>
      </rPr>
      <t>Bleach</t>
    </r>
    <r>
      <rPr>
        <b/>
        <sz val="12"/>
        <rFont val="Times New Roman"/>
        <family val="1"/>
      </rPr>
      <t xml:space="preserve">
Price Per Load</t>
    </r>
  </si>
  <si>
    <r>
      <rPr>
        <b/>
        <u/>
        <sz val="12"/>
        <rFont val="Times New Roman"/>
        <family val="1"/>
      </rPr>
      <t xml:space="preserve">Solid Softener 
</t>
    </r>
    <r>
      <rPr>
        <b/>
        <sz val="12"/>
        <rFont val="Times New Roman"/>
        <family val="1"/>
      </rPr>
      <t>Price Per Ounce</t>
    </r>
  </si>
  <si>
    <r>
      <rPr>
        <b/>
        <u/>
        <sz val="12"/>
        <rFont val="Times New Roman"/>
        <family val="1"/>
      </rPr>
      <t>Softener</t>
    </r>
    <r>
      <rPr>
        <b/>
        <sz val="12"/>
        <rFont val="Times New Roman"/>
        <family val="1"/>
      </rPr>
      <t xml:space="preserve">
Price Per Load</t>
    </r>
  </si>
  <si>
    <t>Total Cost 
Per Load</t>
  </si>
  <si>
    <r>
      <rPr>
        <b/>
        <u/>
        <sz val="12"/>
        <rFont val="Times New Roman"/>
        <family val="1"/>
      </rPr>
      <t>Liquid Detergent</t>
    </r>
    <r>
      <rPr>
        <b/>
        <sz val="12"/>
        <rFont val="Times New Roman"/>
        <family val="1"/>
      </rPr>
      <t xml:space="preserve"> 
Dosage/Load (Ounce)</t>
    </r>
  </si>
  <si>
    <r>
      <rPr>
        <b/>
        <u/>
        <sz val="12"/>
        <rFont val="Times New Roman"/>
        <family val="1"/>
      </rPr>
      <t>Liquid Bleach</t>
    </r>
    <r>
      <rPr>
        <b/>
        <sz val="12"/>
        <rFont val="Times New Roman"/>
        <family val="1"/>
      </rPr>
      <t xml:space="preserve"> 
Dosage/Load (Ounce)</t>
    </r>
  </si>
  <si>
    <r>
      <rPr>
        <b/>
        <u/>
        <sz val="12"/>
        <rFont val="Times New Roman"/>
        <family val="1"/>
      </rPr>
      <t>Liquid Softener</t>
    </r>
    <r>
      <rPr>
        <b/>
        <sz val="12"/>
        <rFont val="Times New Roman"/>
        <family val="1"/>
      </rPr>
      <t xml:space="preserve"> 
Dosage/Load (Ounce)</t>
    </r>
  </si>
  <si>
    <t>$</t>
  </si>
  <si>
    <t>GR1
*No Dilution Rate</t>
  </si>
  <si>
    <t>GR2 
*No Dilution Rate</t>
  </si>
  <si>
    <t>GR3
*No Dilution Rate</t>
  </si>
  <si>
    <t>GR4
*No Dilution Rate</t>
  </si>
  <si>
    <t>• If the offered chemical does not have an established dilution rate, the bidder shall enter the total estimated annual cost in the GR 1–4 No Dilution Rate section.</t>
  </si>
  <si>
    <t>Anchorage Correctional Complex (EAST-WEST)</t>
  </si>
  <si>
    <t>Wildwood Correctional Complex</t>
  </si>
  <si>
    <t>1.  ACL700 SUPER GLOSS (2 X 2.5 GAL)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</si>
</sst>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44" formatCode="_(&quot;$&quot;* #,##0.00_);_(&quot;$&quot;* \(#,##0.00\);_(&quot;$&quot;* &quot;-&quot;??_);_(@_)"/>
    <numFmt numFmtId="43" formatCode="_(* #,##0.00_);_(* \(#,##0.00\);_(* &quot;-&quot;??_);_(@_)"/>
    <numFmt numFmtId="164" formatCode="&quot;$&quot;#,##0.00"/>
    <numFmt numFmtId="165" formatCode="0.000"/>
    <numFmt numFmtId="166" formatCode="#,##0.0"/>
    <numFmt numFmtId="167" formatCode="_(&quot;$&quot;* #,##0.0000_);_(&quot;$&quot;* \(#,##0.0000\);_(&quot;$&quot;* &quot;-&quot;??_);_(@_)"/>
    <numFmt numFmtId="168" formatCode="0.0000%"/>
    <numFmt numFmtId="169" formatCode="&quot;$&quot;#,##0.0000"/>
  </numFmts>
  <fonts count="34" x14ac:knownFonts="1">
    <font>
      <sz val="11"/>
      <color theme="1"/>
      <name val="Calibri"/>
      <family val="2"/>
      <scheme val="minor"/>
    </font>
    <font>
      <sz val="11"/>
      <color theme="1"/>
      <name val="Calibri"/>
      <family val="2"/>
      <scheme val="minor"/>
    </font>
    <font>
      <sz val="12"/>
      <color theme="1"/>
      <name val="Arial"/>
      <family val="2"/>
    </font>
    <font>
      <sz val="12"/>
      <color rgb="FF000000"/>
      <name val="Calibri"/>
      <family val="2"/>
      <scheme val="minor"/>
    </font>
    <font>
      <sz val="8"/>
      <color theme="1"/>
      <name val="Calibri"/>
      <family val="2"/>
      <scheme val="minor"/>
    </font>
    <font>
      <sz val="10"/>
      <name val="Arial"/>
      <family val="2"/>
    </font>
    <font>
      <sz val="8"/>
      <name val="Times New Roman"/>
      <family val="1"/>
    </font>
    <font>
      <b/>
      <sz val="12"/>
      <name val="Times New Roman"/>
      <family val="1"/>
    </font>
    <font>
      <sz val="11"/>
      <name val="Calibri"/>
      <family val="2"/>
      <scheme val="minor"/>
    </font>
    <font>
      <b/>
      <sz val="20"/>
      <name val="Times New Roman"/>
      <family val="1"/>
    </font>
    <font>
      <b/>
      <sz val="12"/>
      <color theme="0"/>
      <name val="Times New Roman"/>
      <family val="1"/>
    </font>
    <font>
      <sz val="12"/>
      <name val="Times New Roman"/>
      <family val="1"/>
    </font>
    <font>
      <b/>
      <sz val="14"/>
      <color theme="1"/>
      <name val="Arial"/>
      <family val="2"/>
    </font>
    <font>
      <sz val="14"/>
      <color theme="1"/>
      <name val="Arial"/>
      <family val="2"/>
    </font>
    <font>
      <b/>
      <sz val="12"/>
      <color theme="1"/>
      <name val="Calibri"/>
      <family val="2"/>
      <scheme val="minor"/>
    </font>
    <font>
      <b/>
      <u/>
      <sz val="12"/>
      <color theme="1"/>
      <name val="Calibri"/>
      <family val="2"/>
      <scheme val="minor"/>
    </font>
    <font>
      <b/>
      <sz val="12"/>
      <color theme="1"/>
      <name val="Arial"/>
      <family val="2"/>
    </font>
    <font>
      <sz val="11"/>
      <color theme="0"/>
      <name val="Calibri"/>
      <family val="2"/>
      <scheme val="minor"/>
    </font>
    <font>
      <sz val="12"/>
      <color theme="0"/>
      <name val="Times New Roman"/>
      <family val="1"/>
    </font>
    <font>
      <b/>
      <sz val="14"/>
      <name val="Times New Roman"/>
      <family val="1"/>
    </font>
    <font>
      <b/>
      <u/>
      <sz val="12"/>
      <name val="Times New Roman"/>
      <family val="1"/>
    </font>
    <font>
      <sz val="18"/>
      <color theme="1"/>
      <name val="Times New Roman"/>
      <family val="1"/>
    </font>
    <font>
      <b/>
      <sz val="18"/>
      <name val="Times New Roman"/>
      <family val="1"/>
    </font>
    <font>
      <sz val="18"/>
      <name val="Times New Roman"/>
      <family val="1"/>
    </font>
    <font>
      <b/>
      <sz val="11"/>
      <name val="Times New Roman"/>
      <family val="1"/>
    </font>
    <font>
      <sz val="11"/>
      <name val="Times New Roman"/>
      <family val="1"/>
    </font>
    <font>
      <b/>
      <sz val="9"/>
      <name val="Times New Roman"/>
      <family val="1"/>
    </font>
    <font>
      <b/>
      <sz val="13"/>
      <name val="Times New Roman"/>
      <family val="1"/>
    </font>
    <font>
      <sz val="13"/>
      <name val="Times New Roman"/>
      <family val="1"/>
    </font>
    <font>
      <sz val="30"/>
      <name val="Times New Roman"/>
      <family val="1"/>
    </font>
    <font>
      <sz val="11"/>
      <color theme="0"/>
      <name val="Times New Roman"/>
      <family val="1"/>
    </font>
    <font>
      <sz val="11"/>
      <color rgb="FFFF0000"/>
      <name val="Times New Roman"/>
      <family val="1"/>
    </font>
    <font>
      <b/>
      <sz val="12"/>
      <color rgb="FFFF0000"/>
      <name val="Times New Roman"/>
      <family val="1"/>
    </font>
    <font>
      <sz val="12"/>
      <color rgb="FFFF0000"/>
      <name val="Times New Roman"/>
      <family val="1"/>
    </font>
  </fonts>
  <fills count="4">
    <fill>
      <patternFill patternType="none"/>
    </fill>
    <fill>
      <patternFill patternType="gray125"/>
    </fill>
    <fill>
      <patternFill patternType="solid">
        <fgColor theme="0" tint="-4.9989318521683403E-2"/>
        <bgColor indexed="64"/>
      </patternFill>
    </fill>
    <fill>
      <patternFill patternType="solid">
        <fgColor theme="1"/>
        <bgColor indexed="64"/>
      </patternFill>
    </fill>
  </fills>
  <borders count="52">
    <border>
      <left/>
      <right/>
      <top/>
      <bottom/>
      <diagonal/>
    </border>
    <border>
      <left style="medium">
        <color indexed="64"/>
      </left>
      <right/>
      <top/>
      <bottom/>
      <diagonal/>
    </border>
    <border>
      <left/>
      <right style="medium">
        <color indexed="64"/>
      </right>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medium">
        <color indexed="64"/>
      </left>
      <right style="medium">
        <color indexed="64"/>
      </right>
      <top style="medium">
        <color indexed="64"/>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s>
  <cellStyleXfs count="5">
    <xf numFmtId="0" fontId="0" fillId="0" borderId="0"/>
    <xf numFmtId="44" fontId="1" fillId="0" borderId="0" applyFont="0" applyFill="0" applyBorder="0" applyAlignment="0" applyProtection="0"/>
    <xf numFmtId="0" fontId="5" fillId="0" borderId="0"/>
    <xf numFmtId="43" fontId="1" fillId="0" borderId="0" applyFont="0" applyFill="0" applyBorder="0" applyAlignment="0" applyProtection="0"/>
    <xf numFmtId="9" fontId="1" fillId="0" borderId="0" applyFont="0" applyFill="0" applyBorder="0" applyAlignment="0" applyProtection="0"/>
  </cellStyleXfs>
  <cellXfs count="448">
    <xf numFmtId="0" fontId="0" fillId="0" borderId="0" xfId="0"/>
    <xf numFmtId="0" fontId="2" fillId="0" borderId="1" xfId="0" applyFont="1" applyBorder="1"/>
    <xf numFmtId="0" fontId="0" fillId="0" borderId="2" xfId="0" applyBorder="1"/>
    <xf numFmtId="164" fontId="11" fillId="0" borderId="8" xfId="1" applyNumberFormat="1" applyFont="1" applyFill="1" applyBorder="1" applyAlignment="1" applyProtection="1">
      <alignment horizontal="center" vertical="center" wrapText="1"/>
      <protection locked="0"/>
    </xf>
    <xf numFmtId="0" fontId="16" fillId="2" borderId="15" xfId="0" applyFont="1" applyFill="1" applyBorder="1"/>
    <xf numFmtId="0" fontId="16" fillId="2" borderId="16" xfId="0" applyFont="1" applyFill="1" applyBorder="1"/>
    <xf numFmtId="0" fontId="16" fillId="2" borderId="17" xfId="0" applyFont="1" applyFill="1" applyBorder="1"/>
    <xf numFmtId="0" fontId="16" fillId="2" borderId="1" xfId="0" applyFont="1" applyFill="1" applyBorder="1"/>
    <xf numFmtId="0" fontId="0" fillId="2" borderId="2" xfId="0" applyFill="1" applyBorder="1"/>
    <xf numFmtId="0" fontId="2" fillId="2" borderId="1" xfId="0" applyFont="1" applyFill="1" applyBorder="1"/>
    <xf numFmtId="0" fontId="2" fillId="2" borderId="12" xfId="0" applyFont="1" applyFill="1" applyBorder="1"/>
    <xf numFmtId="0" fontId="3" fillId="2" borderId="13" xfId="0" applyFont="1" applyFill="1" applyBorder="1" applyAlignment="1">
      <alignment vertical="center"/>
    </xf>
    <xf numFmtId="0" fontId="0" fillId="2" borderId="13" xfId="0" applyFill="1" applyBorder="1"/>
    <xf numFmtId="0" fontId="0" fillId="2" borderId="14" xfId="0" applyFill="1" applyBorder="1"/>
    <xf numFmtId="0" fontId="4" fillId="0" borderId="18" xfId="0" applyFont="1" applyBorder="1"/>
    <xf numFmtId="0" fontId="6" fillId="0" borderId="19" xfId="2" applyFont="1" applyBorder="1" applyAlignment="1">
      <alignment horizontal="center" vertical="top"/>
    </xf>
    <xf numFmtId="0" fontId="6" fillId="0" borderId="19" xfId="2" applyFont="1" applyBorder="1" applyAlignment="1">
      <alignment horizontal="left" vertical="top"/>
    </xf>
    <xf numFmtId="0" fontId="4" fillId="0" borderId="20" xfId="0" applyFont="1" applyBorder="1"/>
    <xf numFmtId="164" fontId="11" fillId="0" borderId="21" xfId="1" applyNumberFormat="1" applyFont="1" applyFill="1" applyBorder="1" applyAlignment="1" applyProtection="1">
      <alignment horizontal="center" vertical="center" wrapText="1"/>
      <protection locked="0"/>
    </xf>
    <xf numFmtId="3" fontId="11" fillId="0" borderId="8" xfId="3" applyNumberFormat="1" applyFont="1" applyFill="1" applyBorder="1" applyAlignment="1" applyProtection="1">
      <alignment horizontal="center" vertical="center" wrapText="1"/>
      <protection locked="0"/>
    </xf>
    <xf numFmtId="164" fontId="11" fillId="0" borderId="23" xfId="1" applyNumberFormat="1" applyFont="1" applyFill="1" applyBorder="1" applyAlignment="1" applyProtection="1">
      <alignment horizontal="center" vertical="center" wrapText="1"/>
      <protection locked="0"/>
    </xf>
    <xf numFmtId="164" fontId="11" fillId="0" borderId="27" xfId="1" applyNumberFormat="1" applyFont="1" applyFill="1" applyBorder="1" applyAlignment="1" applyProtection="1">
      <alignment horizontal="center" vertical="center" wrapText="1"/>
      <protection locked="0"/>
    </xf>
    <xf numFmtId="164" fontId="11" fillId="0" borderId="28" xfId="1" applyNumberFormat="1" applyFont="1" applyFill="1" applyBorder="1" applyAlignment="1" applyProtection="1">
      <alignment horizontal="center" vertical="center" wrapText="1"/>
      <protection locked="0"/>
    </xf>
    <xf numFmtId="3" fontId="11" fillId="0" borderId="22" xfId="3" applyNumberFormat="1" applyFont="1" applyFill="1" applyBorder="1" applyAlignment="1" applyProtection="1">
      <alignment horizontal="center" vertical="center" wrapText="1"/>
      <protection locked="0"/>
    </xf>
    <xf numFmtId="0" fontId="11" fillId="0" borderId="21" xfId="1" applyNumberFormat="1" applyFont="1" applyFill="1" applyBorder="1" applyAlignment="1" applyProtection="1">
      <alignment horizontal="center" vertical="center" wrapText="1"/>
      <protection locked="0"/>
    </xf>
    <xf numFmtId="3" fontId="11" fillId="0" borderId="21" xfId="3" applyNumberFormat="1" applyFont="1" applyFill="1" applyBorder="1" applyAlignment="1" applyProtection="1">
      <alignment horizontal="center" vertical="center" wrapText="1"/>
      <protection locked="0"/>
    </xf>
    <xf numFmtId="3" fontId="11" fillId="0" borderId="27" xfId="3" applyNumberFormat="1" applyFont="1" applyFill="1" applyBorder="1" applyAlignment="1" applyProtection="1">
      <alignment horizontal="center" vertical="center" wrapText="1"/>
      <protection locked="0"/>
    </xf>
    <xf numFmtId="0" fontId="3" fillId="2" borderId="0" xfId="0" applyFont="1" applyFill="1" applyAlignment="1">
      <alignment vertical="center"/>
    </xf>
    <xf numFmtId="0" fontId="0" fillId="2" borderId="0" xfId="0" applyFill="1"/>
    <xf numFmtId="0" fontId="3" fillId="0" borderId="0" xfId="0" applyFont="1" applyAlignment="1">
      <alignment vertical="center"/>
    </xf>
    <xf numFmtId="0" fontId="11" fillId="0" borderId="22" xfId="1" applyNumberFormat="1" applyFont="1" applyFill="1" applyBorder="1" applyAlignment="1" applyProtection="1">
      <alignment horizontal="center" vertical="center" wrapText="1"/>
    </xf>
    <xf numFmtId="3" fontId="11" fillId="0" borderId="22" xfId="3" applyNumberFormat="1" applyFont="1" applyFill="1" applyBorder="1" applyAlignment="1" applyProtection="1">
      <alignment horizontal="center" vertical="center" wrapText="1"/>
    </xf>
    <xf numFmtId="0" fontId="11" fillId="0" borderId="21" xfId="1" applyNumberFormat="1" applyFont="1" applyFill="1" applyBorder="1" applyAlignment="1" applyProtection="1">
      <alignment horizontal="center" vertical="center" wrapText="1"/>
    </xf>
    <xf numFmtId="3" fontId="11" fillId="0" borderId="21" xfId="3" applyNumberFormat="1" applyFont="1" applyFill="1" applyBorder="1" applyAlignment="1" applyProtection="1">
      <alignment horizontal="center" vertical="center" wrapText="1"/>
    </xf>
    <xf numFmtId="0" fontId="11" fillId="0" borderId="8" xfId="1" applyNumberFormat="1" applyFont="1" applyFill="1" applyBorder="1" applyAlignment="1" applyProtection="1">
      <alignment horizontal="center" vertical="center" wrapText="1"/>
    </xf>
    <xf numFmtId="3" fontId="11" fillId="0" borderId="8" xfId="3" applyNumberFormat="1" applyFont="1" applyFill="1" applyBorder="1" applyAlignment="1" applyProtection="1">
      <alignment horizontal="center" vertical="center" wrapText="1"/>
    </xf>
    <xf numFmtId="0" fontId="11" fillId="0" borderId="27" xfId="1" applyNumberFormat="1" applyFont="1" applyFill="1" applyBorder="1" applyAlignment="1" applyProtection="1">
      <alignment horizontal="center" vertical="center" wrapText="1"/>
    </xf>
    <xf numFmtId="3" fontId="11" fillId="0" borderId="27" xfId="3" applyNumberFormat="1" applyFont="1" applyFill="1" applyBorder="1" applyAlignment="1" applyProtection="1">
      <alignment horizontal="center" vertical="center" wrapText="1"/>
    </xf>
    <xf numFmtId="3" fontId="11" fillId="0" borderId="0" xfId="3" applyNumberFormat="1" applyFont="1" applyFill="1" applyBorder="1" applyAlignment="1" applyProtection="1">
      <alignment horizontal="center" vertical="center" wrapText="1"/>
    </xf>
    <xf numFmtId="3" fontId="11" fillId="0" borderId="7" xfId="3" applyNumberFormat="1" applyFont="1" applyFill="1" applyBorder="1" applyAlignment="1" applyProtection="1">
      <alignment horizontal="center" vertical="center" wrapText="1"/>
    </xf>
    <xf numFmtId="3" fontId="11" fillId="0" borderId="24" xfId="3" applyNumberFormat="1" applyFont="1" applyFill="1" applyBorder="1" applyAlignment="1" applyProtection="1">
      <alignment horizontal="center" vertical="center" wrapText="1"/>
    </xf>
    <xf numFmtId="3" fontId="11" fillId="0" borderId="26" xfId="3" applyNumberFormat="1" applyFont="1" applyFill="1" applyBorder="1" applyAlignment="1" applyProtection="1">
      <alignment horizontal="center" vertical="center" wrapText="1"/>
    </xf>
    <xf numFmtId="3" fontId="11" fillId="0" borderId="29" xfId="3" applyNumberFormat="1" applyFont="1" applyFill="1" applyBorder="1" applyAlignment="1" applyProtection="1">
      <alignment horizontal="center" vertical="center" wrapText="1"/>
    </xf>
    <xf numFmtId="166" fontId="11" fillId="0" borderId="22" xfId="3" applyNumberFormat="1" applyFont="1" applyFill="1" applyBorder="1" applyAlignment="1" applyProtection="1">
      <alignment horizontal="center" vertical="center" wrapText="1"/>
    </xf>
    <xf numFmtId="166" fontId="11" fillId="0" borderId="8" xfId="3" applyNumberFormat="1" applyFont="1" applyFill="1" applyBorder="1" applyAlignment="1" applyProtection="1">
      <alignment horizontal="center" vertical="center" wrapText="1"/>
    </xf>
    <xf numFmtId="4" fontId="11" fillId="0" borderId="8" xfId="3" applyNumberFormat="1" applyFont="1" applyFill="1" applyBorder="1" applyAlignment="1" applyProtection="1">
      <alignment horizontal="center" vertical="center" wrapText="1"/>
    </xf>
    <xf numFmtId="4" fontId="11" fillId="0" borderId="0" xfId="3" applyNumberFormat="1" applyFont="1" applyFill="1" applyBorder="1" applyAlignment="1" applyProtection="1">
      <alignment horizontal="center" vertical="center" wrapText="1"/>
    </xf>
    <xf numFmtId="168" fontId="11" fillId="0" borderId="0" xfId="4" applyNumberFormat="1" applyFont="1" applyFill="1" applyBorder="1" applyAlignment="1" applyProtection="1">
      <alignment horizontal="right" vertical="center" wrapText="1"/>
    </xf>
    <xf numFmtId="0" fontId="21" fillId="0" borderId="0" xfId="0" applyFont="1"/>
    <xf numFmtId="0" fontId="22" fillId="0" borderId="0" xfId="0" applyFont="1"/>
    <xf numFmtId="0" fontId="23" fillId="0" borderId="0" xfId="0" applyFont="1"/>
    <xf numFmtId="0" fontId="23" fillId="0" borderId="0" xfId="0" applyFont="1" applyAlignment="1">
      <alignment horizontal="left"/>
    </xf>
    <xf numFmtId="0" fontId="22" fillId="0" borderId="0" xfId="0" applyFont="1" applyAlignment="1">
      <alignment horizontal="left"/>
    </xf>
    <xf numFmtId="0" fontId="24" fillId="0" borderId="8" xfId="0" applyFont="1" applyBorder="1" applyAlignment="1">
      <alignment horizontal="center" vertical="center"/>
    </xf>
    <xf numFmtId="0" fontId="25" fillId="0" borderId="8" xfId="0" applyFont="1" applyBorder="1" applyAlignment="1">
      <alignment horizontal="center" vertical="center"/>
    </xf>
    <xf numFmtId="0" fontId="26" fillId="0" borderId="8" xfId="0" applyFont="1" applyBorder="1" applyAlignment="1">
      <alignment horizontal="center" vertical="center"/>
    </xf>
    <xf numFmtId="0" fontId="6" fillId="0" borderId="8" xfId="0" applyFont="1" applyBorder="1" applyAlignment="1">
      <alignment horizontal="center" vertical="center"/>
    </xf>
    <xf numFmtId="0" fontId="23" fillId="0" borderId="0" xfId="0" quotePrefix="1" applyFont="1" applyAlignment="1">
      <alignment horizontal="left" vertical="top" wrapText="1"/>
    </xf>
    <xf numFmtId="0" fontId="23" fillId="0" borderId="0" xfId="0" quotePrefix="1" applyFont="1" applyAlignment="1">
      <alignment horizontal="left" vertical="top"/>
    </xf>
    <xf numFmtId="0" fontId="22" fillId="0" borderId="0" xfId="0" quotePrefix="1" applyFont="1" applyAlignment="1">
      <alignment horizontal="left" vertical="top"/>
    </xf>
    <xf numFmtId="0" fontId="23" fillId="0" borderId="0" xfId="0" applyFont="1" applyAlignment="1">
      <alignment horizontal="left" vertical="top"/>
    </xf>
    <xf numFmtId="0" fontId="23" fillId="0" borderId="0" xfId="0" applyFont="1" applyAlignment="1">
      <alignment horizontal="left" vertical="top" wrapText="1"/>
    </xf>
    <xf numFmtId="0" fontId="23" fillId="0" borderId="0" xfId="0" applyFont="1" applyAlignment="1">
      <alignment vertical="center" wrapText="1"/>
    </xf>
    <xf numFmtId="0" fontId="23" fillId="0" borderId="0" xfId="0" applyFont="1" applyAlignment="1">
      <alignment horizontal="left" vertical="center"/>
    </xf>
    <xf numFmtId="0" fontId="23" fillId="0" borderId="0" xfId="0" applyFont="1" applyAlignment="1">
      <alignment horizontal="left" vertical="center" wrapText="1"/>
    </xf>
    <xf numFmtId="0" fontId="22" fillId="0" borderId="0" xfId="0" applyFont="1" applyAlignment="1">
      <alignment vertical="center"/>
    </xf>
    <xf numFmtId="0" fontId="23" fillId="0" borderId="0" xfId="0" applyFont="1" applyAlignment="1">
      <alignment vertical="center"/>
    </xf>
    <xf numFmtId="0" fontId="23" fillId="0" borderId="0" xfId="0" quotePrefix="1" applyFont="1" applyAlignment="1">
      <alignment horizontal="left" vertical="center" wrapText="1"/>
    </xf>
    <xf numFmtId="0" fontId="23" fillId="0" borderId="0" xfId="0" quotePrefix="1" applyFont="1" applyAlignment="1">
      <alignment horizontal="left" vertical="center"/>
    </xf>
    <xf numFmtId="0" fontId="22" fillId="0" borderId="0" xfId="0" quotePrefix="1" applyFont="1" applyAlignment="1">
      <alignment horizontal="left" vertical="center" wrapText="1"/>
    </xf>
    <xf numFmtId="0" fontId="22" fillId="0" borderId="0" xfId="0" quotePrefix="1" applyFont="1"/>
    <xf numFmtId="3" fontId="7" fillId="0" borderId="5" xfId="2" applyNumberFormat="1" applyFont="1" applyBorder="1" applyAlignment="1">
      <alignment vertical="top" wrapText="1"/>
    </xf>
    <xf numFmtId="0" fontId="11" fillId="0" borderId="21" xfId="1" applyNumberFormat="1" applyFont="1" applyFill="1" applyBorder="1" applyAlignment="1" applyProtection="1">
      <alignment vertical="top" wrapText="1"/>
      <protection locked="0"/>
    </xf>
    <xf numFmtId="0" fontId="11" fillId="0" borderId="25" xfId="1" applyNumberFormat="1" applyFont="1" applyFill="1" applyBorder="1" applyAlignment="1" applyProtection="1">
      <alignment horizontal="center" vertical="center" wrapText="1"/>
      <protection locked="0"/>
    </xf>
    <xf numFmtId="3" fontId="7" fillId="0" borderId="28" xfId="2" applyNumberFormat="1" applyFont="1" applyBorder="1" applyAlignment="1">
      <alignment horizontal="left" vertical="top" wrapText="1"/>
    </xf>
    <xf numFmtId="0" fontId="11" fillId="0" borderId="28" xfId="1" applyNumberFormat="1" applyFont="1" applyFill="1" applyBorder="1" applyAlignment="1" applyProtection="1">
      <alignment vertical="top" wrapText="1"/>
      <protection locked="0"/>
    </xf>
    <xf numFmtId="0" fontId="11" fillId="0" borderId="28" xfId="1" applyNumberFormat="1" applyFont="1" applyFill="1" applyBorder="1" applyAlignment="1" applyProtection="1">
      <alignment horizontal="left" vertical="top" wrapText="1"/>
      <protection locked="0"/>
    </xf>
    <xf numFmtId="0" fontId="11" fillId="0" borderId="27" xfId="1" applyNumberFormat="1" applyFont="1" applyFill="1" applyBorder="1" applyAlignment="1" applyProtection="1">
      <alignment horizontal="left" vertical="top" wrapText="1"/>
      <protection locked="0"/>
    </xf>
    <xf numFmtId="0" fontId="11" fillId="0" borderId="29" xfId="1" applyNumberFormat="1" applyFont="1" applyFill="1" applyBorder="1" applyAlignment="1" applyProtection="1">
      <alignment horizontal="center" vertical="center" wrapText="1"/>
      <protection locked="0"/>
    </xf>
    <xf numFmtId="3" fontId="7" fillId="0" borderId="6" xfId="2" applyNumberFormat="1" applyFont="1" applyBorder="1" applyAlignment="1">
      <alignment vertical="top" wrapText="1"/>
    </xf>
    <xf numFmtId="164" fontId="11" fillId="0" borderId="23" xfId="1" applyNumberFormat="1" applyFont="1" applyFill="1" applyBorder="1" applyAlignment="1" applyProtection="1">
      <alignment vertical="top" wrapText="1"/>
      <protection locked="0"/>
    </xf>
    <xf numFmtId="0" fontId="11" fillId="0" borderId="27" xfId="1" applyNumberFormat="1" applyFont="1" applyFill="1" applyBorder="1" applyAlignment="1" applyProtection="1">
      <alignment horizontal="center" vertical="center" wrapText="1"/>
      <protection locked="0"/>
    </xf>
    <xf numFmtId="164" fontId="11" fillId="0" borderId="28" xfId="1" applyNumberFormat="1" applyFont="1" applyFill="1" applyBorder="1" applyAlignment="1" applyProtection="1">
      <alignment vertical="top" wrapText="1"/>
      <protection locked="0"/>
    </xf>
    <xf numFmtId="3" fontId="7" fillId="0" borderId="28" xfId="2" applyNumberFormat="1" applyFont="1" applyBorder="1" applyAlignment="1">
      <alignment vertical="top" wrapText="1"/>
    </xf>
    <xf numFmtId="164" fontId="11" fillId="0" borderId="28" xfId="1" applyNumberFormat="1" applyFont="1" applyFill="1" applyBorder="1" applyAlignment="1" applyProtection="1">
      <alignment horizontal="center" vertical="top" wrapText="1"/>
      <protection locked="0"/>
    </xf>
    <xf numFmtId="3" fontId="7" fillId="0" borderId="21" xfId="2" applyNumberFormat="1" applyFont="1" applyBorder="1" applyAlignment="1">
      <alignment horizontal="left" vertical="top" wrapText="1"/>
    </xf>
    <xf numFmtId="164" fontId="11" fillId="0" borderId="21" xfId="1" applyNumberFormat="1" applyFont="1" applyFill="1" applyBorder="1" applyAlignment="1" applyProtection="1">
      <alignment vertical="top" wrapText="1"/>
      <protection locked="0"/>
    </xf>
    <xf numFmtId="3" fontId="7" fillId="0" borderId="27" xfId="2" applyNumberFormat="1" applyFont="1" applyBorder="1" applyAlignment="1">
      <alignment horizontal="left" vertical="top" wrapText="1"/>
    </xf>
    <xf numFmtId="3" fontId="7" fillId="0" borderId="27" xfId="2" applyNumberFormat="1" applyFont="1" applyBorder="1" applyAlignment="1">
      <alignment vertical="top"/>
    </xf>
    <xf numFmtId="3" fontId="7" fillId="0" borderId="27" xfId="2" applyNumberFormat="1" applyFont="1" applyBorder="1" applyAlignment="1">
      <alignment horizontal="left" vertical="top"/>
    </xf>
    <xf numFmtId="164" fontId="11" fillId="0" borderId="27" xfId="1" applyNumberFormat="1" applyFont="1" applyFill="1" applyBorder="1" applyAlignment="1" applyProtection="1">
      <alignment vertical="top" wrapText="1"/>
      <protection locked="0"/>
    </xf>
    <xf numFmtId="3" fontId="7" fillId="0" borderId="27" xfId="2" applyNumberFormat="1" applyFont="1" applyBorder="1" applyAlignment="1">
      <alignment horizontal="center" vertical="top"/>
    </xf>
    <xf numFmtId="164" fontId="11" fillId="0" borderId="24" xfId="1" applyNumberFormat="1" applyFont="1" applyFill="1" applyBorder="1" applyAlignment="1" applyProtection="1">
      <alignment horizontal="center" vertical="top" wrapText="1"/>
      <protection locked="0"/>
    </xf>
    <xf numFmtId="164" fontId="11" fillId="0" borderId="25" xfId="1" applyNumberFormat="1" applyFont="1" applyFill="1" applyBorder="1" applyAlignment="1" applyProtection="1">
      <alignment vertical="top" wrapText="1"/>
      <protection locked="0"/>
    </xf>
    <xf numFmtId="164" fontId="11" fillId="0" borderId="0" xfId="1" applyNumberFormat="1" applyFont="1" applyFill="1" applyBorder="1" applyAlignment="1" applyProtection="1">
      <alignment vertical="top" wrapText="1"/>
      <protection locked="0"/>
    </xf>
    <xf numFmtId="3" fontId="7" fillId="0" borderId="27" xfId="2" applyNumberFormat="1" applyFont="1" applyBorder="1" applyAlignment="1">
      <alignment vertical="top" wrapText="1"/>
    </xf>
    <xf numFmtId="3" fontId="7" fillId="0" borderId="27" xfId="2" applyNumberFormat="1" applyFont="1" applyBorder="1" applyAlignment="1">
      <alignment horizontal="center" vertical="top" wrapText="1"/>
    </xf>
    <xf numFmtId="164" fontId="11" fillId="0" borderId="0" xfId="1" applyNumberFormat="1" applyFont="1" applyFill="1" applyBorder="1" applyAlignment="1" applyProtection="1">
      <alignment horizontal="center" vertical="top" wrapText="1"/>
      <protection locked="0"/>
    </xf>
    <xf numFmtId="3" fontId="7" fillId="0" borderId="22" xfId="2" applyNumberFormat="1" applyFont="1" applyBorder="1" applyAlignment="1">
      <alignment horizontal="center" vertical="top" wrapText="1"/>
    </xf>
    <xf numFmtId="164" fontId="11" fillId="0" borderId="13" xfId="1" applyNumberFormat="1" applyFont="1" applyFill="1" applyBorder="1" applyAlignment="1" applyProtection="1">
      <alignment horizontal="center" vertical="top" wrapText="1"/>
      <protection locked="0"/>
    </xf>
    <xf numFmtId="3" fontId="7" fillId="0" borderId="7" xfId="2" applyNumberFormat="1" applyFont="1" applyBorder="1" applyAlignment="1">
      <alignment vertical="top" wrapText="1"/>
    </xf>
    <xf numFmtId="3" fontId="7" fillId="0" borderId="16" xfId="2" applyNumberFormat="1" applyFont="1" applyBorder="1" applyAlignment="1">
      <alignment vertical="top" wrapText="1"/>
    </xf>
    <xf numFmtId="3" fontId="11" fillId="0" borderId="0" xfId="2" applyNumberFormat="1" applyFont="1" applyAlignment="1">
      <alignment horizontal="left" vertical="top" wrapText="1"/>
    </xf>
    <xf numFmtId="3" fontId="7" fillId="0" borderId="22" xfId="2" applyNumberFormat="1" applyFont="1" applyBorder="1" applyAlignment="1">
      <alignment vertical="top" wrapText="1"/>
    </xf>
    <xf numFmtId="3" fontId="7" fillId="0" borderId="24" xfId="2" applyNumberFormat="1" applyFont="1" applyBorder="1" applyAlignment="1">
      <alignment horizontal="left" vertical="top" wrapText="1"/>
    </xf>
    <xf numFmtId="3" fontId="7" fillId="0" borderId="28" xfId="2" applyNumberFormat="1" applyFont="1" applyBorder="1" applyAlignment="1">
      <alignment horizontal="center" vertical="top" wrapText="1"/>
    </xf>
    <xf numFmtId="3" fontId="7" fillId="0" borderId="21" xfId="2" applyNumberFormat="1" applyFont="1" applyBorder="1" applyAlignment="1">
      <alignment horizontal="left" vertical="top"/>
    </xf>
    <xf numFmtId="164" fontId="11" fillId="0" borderId="21" xfId="1" applyNumberFormat="1" applyFont="1" applyFill="1" applyBorder="1" applyAlignment="1" applyProtection="1">
      <alignment horizontal="left" vertical="top" wrapText="1"/>
      <protection locked="0"/>
    </xf>
    <xf numFmtId="164" fontId="11" fillId="0" borderId="28" xfId="1" applyNumberFormat="1" applyFont="1" applyFill="1" applyBorder="1" applyAlignment="1" applyProtection="1">
      <alignment horizontal="left" vertical="top" wrapText="1"/>
      <protection locked="0"/>
    </xf>
    <xf numFmtId="3" fontId="7" fillId="0" borderId="22" xfId="2" applyNumberFormat="1" applyFont="1" applyBorder="1" applyAlignment="1">
      <alignment horizontal="left" vertical="top"/>
    </xf>
    <xf numFmtId="164" fontId="11" fillId="0" borderId="24" xfId="1" applyNumberFormat="1" applyFont="1" applyFill="1" applyBorder="1" applyAlignment="1" applyProtection="1">
      <alignment horizontal="left" vertical="top" wrapText="1"/>
      <protection locked="0"/>
    </xf>
    <xf numFmtId="0" fontId="11" fillId="0" borderId="8" xfId="1" applyNumberFormat="1" applyFont="1" applyFill="1" applyBorder="1" applyAlignment="1" applyProtection="1">
      <alignment horizontal="center" vertical="center" wrapText="1"/>
      <protection locked="0"/>
    </xf>
    <xf numFmtId="164" fontId="11" fillId="0" borderId="5" xfId="1" applyNumberFormat="1" applyFont="1" applyFill="1" applyBorder="1" applyAlignment="1" applyProtection="1">
      <alignment horizontal="center" vertical="center" wrapText="1"/>
      <protection locked="0"/>
    </xf>
    <xf numFmtId="164" fontId="11" fillId="0" borderId="22" xfId="1" applyNumberFormat="1" applyFont="1" applyFill="1" applyBorder="1" applyAlignment="1" applyProtection="1">
      <alignment vertical="top" wrapText="1"/>
      <protection locked="0"/>
    </xf>
    <xf numFmtId="164" fontId="11" fillId="0" borderId="27" xfId="1" applyNumberFormat="1" applyFont="1" applyFill="1" applyBorder="1" applyAlignment="1" applyProtection="1">
      <alignment horizontal="left" vertical="top" wrapText="1"/>
      <protection locked="0"/>
    </xf>
    <xf numFmtId="3" fontId="7" fillId="0" borderId="22" xfId="2" applyNumberFormat="1" applyFont="1" applyBorder="1" applyAlignment="1">
      <alignment horizontal="left" vertical="top" wrapText="1"/>
    </xf>
    <xf numFmtId="164" fontId="11" fillId="0" borderId="22" xfId="1" applyNumberFormat="1" applyFont="1" applyFill="1" applyBorder="1" applyAlignment="1" applyProtection="1">
      <alignment horizontal="left" vertical="top" wrapText="1"/>
      <protection locked="0"/>
    </xf>
    <xf numFmtId="164" fontId="11" fillId="0" borderId="24" xfId="1" applyNumberFormat="1" applyFont="1" applyFill="1" applyBorder="1" applyAlignment="1" applyProtection="1">
      <alignment vertical="top" wrapText="1"/>
      <protection locked="0"/>
    </xf>
    <xf numFmtId="164" fontId="11" fillId="0" borderId="16" xfId="1" applyNumberFormat="1" applyFont="1" applyFill="1" applyBorder="1" applyAlignment="1" applyProtection="1">
      <alignment vertical="top" wrapText="1"/>
      <protection locked="0"/>
    </xf>
    <xf numFmtId="164" fontId="11" fillId="0" borderId="13" xfId="1" applyNumberFormat="1" applyFont="1" applyFill="1" applyBorder="1" applyAlignment="1" applyProtection="1">
      <alignment vertical="top" wrapText="1"/>
      <protection locked="0"/>
    </xf>
    <xf numFmtId="3" fontId="7" fillId="0" borderId="21" xfId="2" applyNumberFormat="1" applyFont="1" applyBorder="1" applyAlignment="1">
      <alignment vertical="top" wrapText="1"/>
    </xf>
    <xf numFmtId="164" fontId="11" fillId="0" borderId="23" xfId="1" applyNumberFormat="1" applyFont="1" applyFill="1" applyBorder="1" applyAlignment="1" applyProtection="1">
      <alignment horizontal="left" vertical="top" wrapText="1"/>
      <protection locked="0"/>
    </xf>
    <xf numFmtId="3" fontId="7" fillId="0" borderId="25" xfId="2" applyNumberFormat="1" applyFont="1" applyBorder="1" applyAlignment="1">
      <alignment vertical="top" wrapText="1"/>
    </xf>
    <xf numFmtId="0" fontId="8" fillId="0" borderId="0" xfId="0" applyFont="1"/>
    <xf numFmtId="0" fontId="7" fillId="0" borderId="32" xfId="2" applyFont="1" applyBorder="1" applyAlignment="1">
      <alignment horizontal="left" vertical="center" wrapText="1"/>
    </xf>
    <xf numFmtId="0" fontId="7" fillId="0" borderId="33" xfId="2" applyFont="1" applyBorder="1" applyAlignment="1">
      <alignment horizontal="center" vertical="center" wrapText="1"/>
    </xf>
    <xf numFmtId="0" fontId="7" fillId="0" borderId="34" xfId="2" applyFont="1" applyBorder="1" applyAlignment="1">
      <alignment horizontal="center" vertical="center" wrapText="1"/>
    </xf>
    <xf numFmtId="0" fontId="7" fillId="0" borderId="30" xfId="2" applyFont="1" applyBorder="1" applyAlignment="1">
      <alignment horizontal="center" vertical="center" wrapText="1"/>
    </xf>
    <xf numFmtId="0" fontId="7" fillId="0" borderId="35" xfId="2" applyFont="1" applyBorder="1" applyAlignment="1">
      <alignment horizontal="center" vertical="center" wrapText="1"/>
    </xf>
    <xf numFmtId="0" fontId="19" fillId="0" borderId="30" xfId="2" applyFont="1" applyBorder="1" applyAlignment="1">
      <alignment horizontal="center" vertical="center" wrapText="1"/>
    </xf>
    <xf numFmtId="0" fontId="8" fillId="0" borderId="8" xfId="0" applyFont="1" applyBorder="1" applyAlignment="1">
      <alignment horizontal="center" vertical="center" wrapText="1"/>
    </xf>
    <xf numFmtId="0" fontId="8" fillId="0" borderId="5" xfId="0" applyFont="1" applyBorder="1" applyAlignment="1">
      <alignment horizontal="center" vertical="center" wrapText="1"/>
    </xf>
    <xf numFmtId="0" fontId="8" fillId="0" borderId="4" xfId="0" applyFont="1" applyBorder="1" applyAlignment="1">
      <alignment horizontal="center" vertical="center" wrapText="1"/>
    </xf>
    <xf numFmtId="0" fontId="8" fillId="0" borderId="0" xfId="0" applyFont="1" applyAlignment="1">
      <alignment horizontal="center" vertical="center" wrapText="1"/>
    </xf>
    <xf numFmtId="3" fontId="7" fillId="0" borderId="22" xfId="2" applyNumberFormat="1" applyFont="1" applyBorder="1" applyAlignment="1">
      <alignment horizontal="center" vertical="center" wrapText="1"/>
    </xf>
    <xf numFmtId="0" fontId="7" fillId="0" borderId="22" xfId="0" applyFont="1" applyBorder="1" applyAlignment="1">
      <alignment horizontal="center" vertical="center" wrapText="1"/>
    </xf>
    <xf numFmtId="165" fontId="11" fillId="0" borderId="22" xfId="1" applyNumberFormat="1" applyFont="1" applyFill="1" applyBorder="1" applyAlignment="1" applyProtection="1">
      <alignment horizontal="center" vertical="center" wrapText="1"/>
      <protection locked="0"/>
    </xf>
    <xf numFmtId="169" fontId="11" fillId="0" borderId="22" xfId="1" applyNumberFormat="1" applyFont="1" applyFill="1" applyBorder="1" applyAlignment="1" applyProtection="1">
      <alignment horizontal="center" vertical="center" wrapText="1"/>
    </xf>
    <xf numFmtId="169" fontId="11" fillId="0" borderId="22" xfId="0" applyNumberFormat="1" applyFont="1" applyBorder="1" applyAlignment="1">
      <alignment horizontal="center" vertical="center"/>
    </xf>
    <xf numFmtId="169" fontId="11" fillId="0" borderId="24" xfId="0" applyNumberFormat="1" applyFont="1" applyBorder="1" applyAlignment="1">
      <alignment horizontal="center" vertical="center"/>
    </xf>
    <xf numFmtId="169" fontId="11" fillId="0" borderId="31" xfId="1" applyNumberFormat="1" applyFont="1" applyFill="1" applyBorder="1" applyAlignment="1" applyProtection="1">
      <alignment horizontal="center" vertical="center"/>
    </xf>
    <xf numFmtId="169" fontId="11" fillId="0" borderId="19" xfId="1" applyNumberFormat="1" applyFont="1" applyFill="1" applyBorder="1" applyAlignment="1" applyProtection="1">
      <alignment horizontal="center" vertical="center"/>
    </xf>
    <xf numFmtId="44" fontId="7" fillId="0" borderId="31" xfId="0" applyNumberFormat="1" applyFont="1" applyBorder="1" applyAlignment="1">
      <alignment horizontal="center" vertical="center"/>
    </xf>
    <xf numFmtId="0" fontId="11" fillId="0" borderId="8" xfId="0" applyFont="1" applyBorder="1" applyAlignment="1">
      <alignment horizontal="center" vertical="center"/>
    </xf>
    <xf numFmtId="0" fontId="11" fillId="0" borderId="5" xfId="0" applyFont="1" applyBorder="1" applyAlignment="1">
      <alignment horizontal="center" vertical="center"/>
    </xf>
    <xf numFmtId="0" fontId="11" fillId="0" borderId="4" xfId="0" applyFont="1" applyBorder="1" applyAlignment="1">
      <alignment horizontal="center" vertical="center"/>
    </xf>
    <xf numFmtId="0" fontId="8" fillId="0" borderId="0" xfId="0" applyFont="1" applyAlignment="1">
      <alignment vertical="top"/>
    </xf>
    <xf numFmtId="0" fontId="11" fillId="0" borderId="22" xfId="0" applyFont="1" applyBorder="1" applyAlignment="1">
      <alignment horizontal="left" vertical="center" wrapText="1"/>
    </xf>
    <xf numFmtId="3" fontId="7" fillId="0" borderId="21" xfId="2" applyNumberFormat="1" applyFont="1" applyBorder="1" applyAlignment="1">
      <alignment horizontal="center" vertical="center" wrapText="1"/>
    </xf>
    <xf numFmtId="0" fontId="7" fillId="0" borderId="21" xfId="0" applyFont="1" applyBorder="1" applyAlignment="1">
      <alignment horizontal="center" vertical="center" wrapText="1"/>
    </xf>
    <xf numFmtId="165" fontId="11" fillId="0" borderId="21" xfId="1" applyNumberFormat="1" applyFont="1" applyFill="1" applyBorder="1" applyAlignment="1" applyProtection="1">
      <alignment horizontal="center" vertical="center" wrapText="1"/>
      <protection locked="0"/>
    </xf>
    <xf numFmtId="169" fontId="11" fillId="0" borderId="21" xfId="1" applyNumberFormat="1" applyFont="1" applyFill="1" applyBorder="1" applyAlignment="1" applyProtection="1">
      <alignment horizontal="center" vertical="center" wrapText="1"/>
    </xf>
    <xf numFmtId="169" fontId="11" fillId="0" borderId="21" xfId="0" applyNumberFormat="1" applyFont="1" applyBorder="1" applyAlignment="1">
      <alignment horizontal="center" vertical="center"/>
    </xf>
    <xf numFmtId="169" fontId="11" fillId="0" borderId="23" xfId="0" applyNumberFormat="1" applyFont="1" applyBorder="1" applyAlignment="1">
      <alignment horizontal="center" vertical="center"/>
    </xf>
    <xf numFmtId="169" fontId="11" fillId="0" borderId="40" xfId="1" applyNumberFormat="1" applyFont="1" applyFill="1" applyBorder="1" applyAlignment="1" applyProtection="1">
      <alignment horizontal="center" vertical="center"/>
    </xf>
    <xf numFmtId="169" fontId="11" fillId="0" borderId="10" xfId="1" applyNumberFormat="1" applyFont="1" applyFill="1" applyBorder="1" applyAlignment="1" applyProtection="1">
      <alignment horizontal="center" vertical="center"/>
    </xf>
    <xf numFmtId="44" fontId="7" fillId="0" borderId="40" xfId="0" applyNumberFormat="1" applyFont="1" applyBorder="1" applyAlignment="1">
      <alignment horizontal="center" vertical="center"/>
    </xf>
    <xf numFmtId="0" fontId="11" fillId="0" borderId="5" xfId="0" applyFont="1" applyBorder="1" applyAlignment="1">
      <alignment horizontal="left" vertical="center" wrapText="1"/>
    </xf>
    <xf numFmtId="3" fontId="7" fillId="0" borderId="8" xfId="2" applyNumberFormat="1" applyFont="1" applyBorder="1" applyAlignment="1">
      <alignment horizontal="center" vertical="center" wrapText="1"/>
    </xf>
    <xf numFmtId="0" fontId="7" fillId="0" borderId="8" xfId="0" applyFont="1" applyBorder="1" applyAlignment="1">
      <alignment horizontal="center" vertical="center" wrapText="1"/>
    </xf>
    <xf numFmtId="165" fontId="11" fillId="0" borderId="8" xfId="1" applyNumberFormat="1" applyFont="1" applyFill="1" applyBorder="1" applyAlignment="1" applyProtection="1">
      <alignment horizontal="center" vertical="center" wrapText="1"/>
      <protection locked="0"/>
    </xf>
    <xf numFmtId="169" fontId="11" fillId="0" borderId="8" xfId="1" applyNumberFormat="1" applyFont="1" applyFill="1" applyBorder="1" applyAlignment="1" applyProtection="1">
      <alignment horizontal="center" vertical="center" wrapText="1"/>
    </xf>
    <xf numFmtId="169" fontId="11" fillId="0" borderId="8" xfId="0" applyNumberFormat="1" applyFont="1" applyBorder="1" applyAlignment="1">
      <alignment horizontal="center" vertical="center"/>
    </xf>
    <xf numFmtId="169" fontId="11" fillId="0" borderId="5" xfId="0" applyNumberFormat="1" applyFont="1" applyBorder="1" applyAlignment="1">
      <alignment horizontal="center" vertical="center"/>
    </xf>
    <xf numFmtId="169" fontId="11" fillId="0" borderId="30" xfId="1" applyNumberFormat="1" applyFont="1" applyFill="1" applyBorder="1" applyAlignment="1" applyProtection="1">
      <alignment horizontal="center" vertical="center"/>
    </xf>
    <xf numFmtId="169" fontId="11" fillId="0" borderId="35" xfId="1" applyNumberFormat="1" applyFont="1" applyFill="1" applyBorder="1" applyAlignment="1" applyProtection="1">
      <alignment horizontal="center" vertical="center"/>
    </xf>
    <xf numFmtId="44" fontId="7" fillId="0" borderId="30" xfId="0" applyNumberFormat="1" applyFont="1" applyBorder="1" applyAlignment="1">
      <alignment horizontal="center" vertical="center"/>
    </xf>
    <xf numFmtId="0" fontId="11" fillId="0" borderId="1" xfId="2" applyFont="1" applyBorder="1" applyAlignment="1">
      <alignment horizontal="left" vertical="top"/>
    </xf>
    <xf numFmtId="0" fontId="11" fillId="0" borderId="0" xfId="2" applyFont="1" applyAlignment="1">
      <alignment vertical="top"/>
    </xf>
    <xf numFmtId="169" fontId="11" fillId="0" borderId="0" xfId="2" applyNumberFormat="1" applyFont="1" applyAlignment="1">
      <alignment vertical="top"/>
    </xf>
    <xf numFmtId="44" fontId="7" fillId="0" borderId="30" xfId="2" applyNumberFormat="1" applyFont="1" applyBorder="1" applyAlignment="1">
      <alignment horizontal="center" vertical="center"/>
    </xf>
    <xf numFmtId="0" fontId="11" fillId="0" borderId="2" xfId="2" applyFont="1" applyBorder="1" applyAlignment="1">
      <alignment vertical="top"/>
    </xf>
    <xf numFmtId="0" fontId="11" fillId="0" borderId="12" xfId="2" applyFont="1" applyBorder="1" applyAlignment="1">
      <alignment horizontal="left" vertical="top"/>
    </xf>
    <xf numFmtId="0" fontId="11" fillId="0" borderId="13" xfId="2" applyFont="1" applyBorder="1" applyAlignment="1">
      <alignment vertical="top"/>
    </xf>
    <xf numFmtId="169" fontId="11" fillId="0" borderId="13" xfId="2" applyNumberFormat="1" applyFont="1" applyBorder="1" applyAlignment="1">
      <alignment vertical="top"/>
    </xf>
    <xf numFmtId="44" fontId="7" fillId="0" borderId="0" xfId="2" applyNumberFormat="1" applyFont="1" applyAlignment="1">
      <alignment horizontal="center" vertical="center"/>
    </xf>
    <xf numFmtId="0" fontId="11" fillId="0" borderId="14" xfId="2" applyFont="1" applyBorder="1" applyAlignment="1">
      <alignment vertical="top"/>
    </xf>
    <xf numFmtId="0" fontId="11" fillId="0" borderId="21" xfId="0" applyFont="1" applyBorder="1" applyAlignment="1">
      <alignment horizontal="left" vertical="center" wrapText="1"/>
    </xf>
    <xf numFmtId="3" fontId="7" fillId="0" borderId="27" xfId="2" applyNumberFormat="1" applyFont="1" applyBorder="1" applyAlignment="1">
      <alignment horizontal="center" vertical="center" wrapText="1"/>
    </xf>
    <xf numFmtId="0" fontId="7" fillId="0" borderId="27" xfId="0" applyFont="1" applyBorder="1" applyAlignment="1">
      <alignment horizontal="center" vertical="center" wrapText="1"/>
    </xf>
    <xf numFmtId="165" fontId="11" fillId="0" borderId="27" xfId="1" applyNumberFormat="1" applyFont="1" applyFill="1" applyBorder="1" applyAlignment="1" applyProtection="1">
      <alignment horizontal="center" vertical="center" wrapText="1"/>
      <protection locked="0"/>
    </xf>
    <xf numFmtId="169" fontId="11" fillId="0" borderId="27" xfId="1" applyNumberFormat="1" applyFont="1" applyFill="1" applyBorder="1" applyAlignment="1" applyProtection="1">
      <alignment horizontal="center" vertical="center" wrapText="1"/>
    </xf>
    <xf numFmtId="169" fontId="11" fillId="0" borderId="27" xfId="0" applyNumberFormat="1" applyFont="1" applyBorder="1" applyAlignment="1">
      <alignment horizontal="center" vertical="center"/>
    </xf>
    <xf numFmtId="169" fontId="11" fillId="0" borderId="28" xfId="0" applyNumberFormat="1" applyFont="1" applyBorder="1" applyAlignment="1">
      <alignment horizontal="center" vertical="center"/>
    </xf>
    <xf numFmtId="0" fontId="11" fillId="0" borderId="27" xfId="0" applyFont="1" applyBorder="1" applyAlignment="1">
      <alignment horizontal="center" vertical="center"/>
    </xf>
    <xf numFmtId="0" fontId="11" fillId="0" borderId="28" xfId="0" applyFont="1" applyBorder="1" applyAlignment="1">
      <alignment horizontal="center" vertical="center"/>
    </xf>
    <xf numFmtId="0" fontId="11" fillId="0" borderId="47" xfId="0" applyFont="1" applyBorder="1" applyAlignment="1">
      <alignment horizontal="center" vertical="center"/>
    </xf>
    <xf numFmtId="44" fontId="7" fillId="0" borderId="36" xfId="0" applyNumberFormat="1" applyFont="1" applyBorder="1" applyAlignment="1">
      <alignment horizontal="center" vertical="center"/>
    </xf>
    <xf numFmtId="0" fontId="11" fillId="0" borderId="3" xfId="2" applyFont="1" applyBorder="1" applyAlignment="1">
      <alignment horizontal="left" vertical="center" wrapText="1"/>
    </xf>
    <xf numFmtId="0" fontId="11" fillId="0" borderId="27" xfId="0" applyFont="1" applyBorder="1" applyAlignment="1">
      <alignment horizontal="left" vertical="center" wrapText="1"/>
    </xf>
    <xf numFmtId="0" fontId="11" fillId="0" borderId="8" xfId="2" applyFont="1" applyBorder="1" applyAlignment="1">
      <alignment horizontal="left" vertical="center" wrapText="1"/>
    </xf>
    <xf numFmtId="0" fontId="11" fillId="0" borderId="8" xfId="0" applyFont="1" applyBorder="1" applyAlignment="1">
      <alignment horizontal="left" vertical="center" wrapText="1"/>
    </xf>
    <xf numFmtId="169" fontId="11" fillId="0" borderId="36" xfId="1" applyNumberFormat="1" applyFont="1" applyFill="1" applyBorder="1" applyAlignment="1" applyProtection="1">
      <alignment horizontal="center" vertical="center"/>
    </xf>
    <xf numFmtId="44" fontId="7" fillId="0" borderId="40" xfId="2" applyNumberFormat="1" applyFont="1" applyBorder="1" applyAlignment="1">
      <alignment horizontal="center" vertical="center"/>
    </xf>
    <xf numFmtId="44" fontId="19" fillId="0" borderId="30" xfId="2" applyNumberFormat="1" applyFont="1" applyBorder="1" applyAlignment="1">
      <alignment horizontal="center" vertical="center"/>
    </xf>
    <xf numFmtId="0" fontId="11" fillId="0" borderId="19" xfId="2" applyFont="1" applyBorder="1" applyAlignment="1">
      <alignment vertical="top"/>
    </xf>
    <xf numFmtId="0" fontId="11" fillId="0" borderId="20" xfId="2" applyFont="1" applyBorder="1" applyAlignment="1">
      <alignment vertical="top"/>
    </xf>
    <xf numFmtId="0" fontId="8" fillId="0" borderId="0" xfId="0" applyFont="1" applyAlignment="1">
      <alignment horizontal="left"/>
    </xf>
    <xf numFmtId="0" fontId="8" fillId="0" borderId="0" xfId="0" applyFont="1" applyAlignment="1">
      <alignment horizontal="center" vertical="center"/>
    </xf>
    <xf numFmtId="0" fontId="7" fillId="0" borderId="8" xfId="2" applyFont="1" applyBorder="1" applyAlignment="1">
      <alignment horizontal="center" vertical="center" wrapText="1"/>
    </xf>
    <xf numFmtId="0" fontId="17" fillId="0" borderId="0" xfId="0" applyFont="1" applyAlignment="1">
      <alignment vertical="top"/>
    </xf>
    <xf numFmtId="0" fontId="7" fillId="0" borderId="46" xfId="2" applyFont="1" applyBorder="1" applyAlignment="1">
      <alignment horizontal="left" vertical="center" wrapText="1"/>
    </xf>
    <xf numFmtId="0" fontId="7" fillId="0" borderId="21" xfId="2" applyFont="1" applyBorder="1" applyAlignment="1">
      <alignment horizontal="center" vertical="center" wrapText="1"/>
    </xf>
    <xf numFmtId="0" fontId="7" fillId="0" borderId="5" xfId="2" applyFont="1" applyBorder="1" applyAlignment="1">
      <alignment horizontal="center" vertical="center" wrapText="1"/>
    </xf>
    <xf numFmtId="169" fontId="11" fillId="0" borderId="23" xfId="1" applyNumberFormat="1" applyFont="1" applyFill="1" applyBorder="1" applyAlignment="1" applyProtection="1">
      <alignment horizontal="center" vertical="center" wrapText="1"/>
    </xf>
    <xf numFmtId="169" fontId="11" fillId="0" borderId="9" xfId="1" applyNumberFormat="1" applyFont="1" applyFill="1" applyBorder="1" applyAlignment="1" applyProtection="1">
      <alignment horizontal="center" vertical="center"/>
    </xf>
    <xf numFmtId="44" fontId="7" fillId="0" borderId="37" xfId="0" applyNumberFormat="1" applyFont="1" applyBorder="1" applyAlignment="1">
      <alignment horizontal="center" vertical="center"/>
    </xf>
    <xf numFmtId="164" fontId="11" fillId="0" borderId="23" xfId="1" applyNumberFormat="1" applyFont="1" applyFill="1" applyBorder="1" applyAlignment="1" applyProtection="1">
      <alignment horizontal="center" vertical="center" wrapText="1"/>
    </xf>
    <xf numFmtId="164" fontId="11" fillId="0" borderId="25" xfId="1" applyNumberFormat="1" applyFont="1" applyFill="1" applyBorder="1" applyAlignment="1" applyProtection="1">
      <alignment horizontal="center" vertical="center" wrapText="1"/>
    </xf>
    <xf numFmtId="169" fontId="11" fillId="0" borderId="25" xfId="1" applyNumberFormat="1" applyFont="1" applyFill="1" applyBorder="1" applyAlignment="1" applyProtection="1">
      <alignment horizontal="center" vertical="center" wrapText="1"/>
    </xf>
    <xf numFmtId="165" fontId="11" fillId="0" borderId="23" xfId="1" applyNumberFormat="1" applyFont="1" applyFill="1" applyBorder="1" applyAlignment="1" applyProtection="1">
      <alignment horizontal="center" vertical="center" wrapText="1"/>
    </xf>
    <xf numFmtId="165" fontId="11" fillId="0" borderId="25" xfId="1" applyNumberFormat="1" applyFont="1" applyFill="1" applyBorder="1" applyAlignment="1" applyProtection="1">
      <alignment horizontal="center" vertical="center" wrapText="1"/>
    </xf>
    <xf numFmtId="169" fontId="11" fillId="0" borderId="16" xfId="1" applyNumberFormat="1" applyFont="1" applyFill="1" applyBorder="1" applyAlignment="1" applyProtection="1">
      <alignment horizontal="center" vertical="center" wrapText="1"/>
    </xf>
    <xf numFmtId="169" fontId="11" fillId="0" borderId="11" xfId="1" applyNumberFormat="1" applyFont="1" applyFill="1" applyBorder="1" applyAlignment="1" applyProtection="1">
      <alignment horizontal="center" vertical="center"/>
    </xf>
    <xf numFmtId="44" fontId="7" fillId="0" borderId="2" xfId="0" applyNumberFormat="1" applyFont="1" applyBorder="1" applyAlignment="1">
      <alignment horizontal="center" vertical="center"/>
    </xf>
    <xf numFmtId="0" fontId="7" fillId="0" borderId="0" xfId="2" applyFont="1" applyAlignment="1">
      <alignment vertical="center" wrapText="1"/>
    </xf>
    <xf numFmtId="0" fontId="11" fillId="0" borderId="15" xfId="2" applyFont="1" applyBorder="1" applyAlignment="1">
      <alignment vertical="center" wrapText="1"/>
    </xf>
    <xf numFmtId="0" fontId="11" fillId="0" borderId="13" xfId="0" applyFont="1" applyBorder="1" applyAlignment="1">
      <alignment vertical="top"/>
    </xf>
    <xf numFmtId="168" fontId="11" fillId="0" borderId="24" xfId="4" applyNumberFormat="1" applyFont="1" applyFill="1" applyBorder="1" applyAlignment="1" applyProtection="1">
      <alignment horizontal="right" vertical="center" wrapText="1"/>
      <protection locked="0"/>
    </xf>
    <xf numFmtId="0" fontId="11" fillId="0" borderId="1" xfId="2" applyFont="1" applyBorder="1" applyAlignment="1">
      <alignment vertical="center" wrapText="1"/>
    </xf>
    <xf numFmtId="168" fontId="11" fillId="0" borderId="5" xfId="4" applyNumberFormat="1" applyFont="1" applyFill="1" applyBorder="1" applyAlignment="1" applyProtection="1">
      <alignment horizontal="right" vertical="center" wrapText="1"/>
      <protection locked="0"/>
    </xf>
    <xf numFmtId="0" fontId="11" fillId="0" borderId="1" xfId="2" applyFont="1" applyBorder="1" applyAlignment="1">
      <alignment vertical="top"/>
    </xf>
    <xf numFmtId="0" fontId="11" fillId="0" borderId="27" xfId="2" applyFont="1" applyBorder="1" applyAlignment="1">
      <alignment vertical="top"/>
    </xf>
    <xf numFmtId="0" fontId="11" fillId="0" borderId="1" xfId="2" applyFont="1" applyBorder="1" applyAlignment="1">
      <alignment vertical="center"/>
    </xf>
    <xf numFmtId="0" fontId="11" fillId="0" borderId="27" xfId="2" applyFont="1" applyBorder="1" applyAlignment="1">
      <alignment vertical="center"/>
    </xf>
    <xf numFmtId="0" fontId="11" fillId="0" borderId="0" xfId="2" applyFont="1" applyAlignment="1">
      <alignment vertical="center"/>
    </xf>
    <xf numFmtId="0" fontId="11" fillId="0" borderId="12" xfId="2" applyFont="1" applyBorder="1" applyAlignment="1">
      <alignment vertical="center" wrapText="1"/>
    </xf>
    <xf numFmtId="0" fontId="11" fillId="0" borderId="0" xfId="0" applyFont="1" applyAlignment="1">
      <alignment horizontal="left" vertical="center" wrapText="1"/>
    </xf>
    <xf numFmtId="0" fontId="11" fillId="0" borderId="0" xfId="0" applyFont="1" applyAlignment="1">
      <alignment vertical="top"/>
    </xf>
    <xf numFmtId="0" fontId="7" fillId="0" borderId="38" xfId="2" applyFont="1" applyBorder="1" applyAlignment="1">
      <alignment horizontal="center" vertical="center" wrapText="1"/>
    </xf>
    <xf numFmtId="0" fontId="7" fillId="0" borderId="39" xfId="2" applyFont="1" applyBorder="1" applyAlignment="1">
      <alignment horizontal="center" vertical="center" wrapText="1"/>
    </xf>
    <xf numFmtId="0" fontId="7" fillId="0" borderId="40" xfId="2" applyFont="1" applyBorder="1" applyAlignment="1">
      <alignment horizontal="center" vertical="center" wrapText="1"/>
    </xf>
    <xf numFmtId="0" fontId="7" fillId="0" borderId="10" xfId="2" applyFont="1" applyBorder="1" applyAlignment="1">
      <alignment horizontal="center" vertical="center" wrapText="1"/>
    </xf>
    <xf numFmtId="167" fontId="7" fillId="0" borderId="22" xfId="0" applyNumberFormat="1" applyFont="1" applyBorder="1" applyAlignment="1">
      <alignment horizontal="center" vertical="center"/>
    </xf>
    <xf numFmtId="167" fontId="7" fillId="0" borderId="24" xfId="0" applyNumberFormat="1" applyFont="1" applyBorder="1" applyAlignment="1">
      <alignment horizontal="center" vertical="center"/>
    </xf>
    <xf numFmtId="167" fontId="7" fillId="0" borderId="8" xfId="0" applyNumberFormat="1" applyFont="1" applyBorder="1" applyAlignment="1">
      <alignment horizontal="center" vertical="center"/>
    </xf>
    <xf numFmtId="167" fontId="7" fillId="0" borderId="5" xfId="0" applyNumberFormat="1" applyFont="1" applyBorder="1" applyAlignment="1">
      <alignment horizontal="center" vertical="center"/>
    </xf>
    <xf numFmtId="167" fontId="7" fillId="0" borderId="0" xfId="0" applyNumberFormat="1" applyFont="1" applyAlignment="1">
      <alignment horizontal="center" vertical="center"/>
    </xf>
    <xf numFmtId="0" fontId="17" fillId="0" borderId="0" xfId="0" applyFont="1"/>
    <xf numFmtId="0" fontId="17" fillId="0" borderId="0" xfId="0" applyFont="1" applyAlignment="1">
      <alignment horizontal="center" vertical="center" wrapText="1"/>
    </xf>
    <xf numFmtId="0" fontId="10" fillId="0" borderId="0" xfId="2" applyFont="1" applyAlignment="1">
      <alignment vertical="center" wrapText="1"/>
    </xf>
    <xf numFmtId="0" fontId="18" fillId="0" borderId="0" xfId="2" applyFont="1" applyAlignment="1">
      <alignment vertical="top"/>
    </xf>
    <xf numFmtId="0" fontId="18" fillId="0" borderId="0" xfId="2" applyFont="1" applyAlignment="1">
      <alignment vertical="center"/>
    </xf>
    <xf numFmtId="0" fontId="25" fillId="0" borderId="0" xfId="0" applyFont="1" applyAlignment="1">
      <alignment vertical="top"/>
    </xf>
    <xf numFmtId="0" fontId="25" fillId="0" borderId="27" xfId="0" applyFont="1" applyBorder="1" applyAlignment="1">
      <alignment vertical="top"/>
    </xf>
    <xf numFmtId="0" fontId="25" fillId="3" borderId="27" xfId="0" applyFont="1" applyFill="1" applyBorder="1" applyAlignment="1">
      <alignment vertical="top"/>
    </xf>
    <xf numFmtId="0" fontId="25" fillId="0" borderId="0" xfId="0" applyFont="1"/>
    <xf numFmtId="0" fontId="25" fillId="0" borderId="23" xfId="0" applyFont="1" applyBorder="1"/>
    <xf numFmtId="0" fontId="25" fillId="0" borderId="16" xfId="0" applyFont="1" applyBorder="1"/>
    <xf numFmtId="0" fontId="25" fillId="0" borderId="25" xfId="0" applyFont="1" applyBorder="1"/>
    <xf numFmtId="0" fontId="25" fillId="0" borderId="28" xfId="0" applyFont="1" applyBorder="1"/>
    <xf numFmtId="0" fontId="25" fillId="0" borderId="29" xfId="0" applyFont="1" applyBorder="1"/>
    <xf numFmtId="0" fontId="25" fillId="3" borderId="8" xfId="0" applyFont="1" applyFill="1" applyBorder="1" applyAlignment="1">
      <alignment vertical="top"/>
    </xf>
    <xf numFmtId="0" fontId="25" fillId="0" borderId="24" xfId="0" applyFont="1" applyBorder="1"/>
    <xf numFmtId="0" fontId="25" fillId="0" borderId="13" xfId="0" applyFont="1" applyBorder="1"/>
    <xf numFmtId="0" fontId="25" fillId="0" borderId="26" xfId="0" applyFont="1" applyBorder="1"/>
    <xf numFmtId="0" fontId="25" fillId="3" borderId="21" xfId="0" applyFont="1" applyFill="1" applyBorder="1" applyAlignment="1">
      <alignment vertical="top"/>
    </xf>
    <xf numFmtId="0" fontId="25" fillId="0" borderId="27" xfId="0" applyFont="1" applyBorder="1"/>
    <xf numFmtId="0" fontId="25" fillId="0" borderId="27" xfId="0" applyFont="1" applyBorder="1" applyAlignment="1">
      <alignment horizontal="left"/>
    </xf>
    <xf numFmtId="0" fontId="25" fillId="0" borderId="22" xfId="0" applyFont="1" applyBorder="1" applyAlignment="1">
      <alignment horizontal="left"/>
    </xf>
    <xf numFmtId="0" fontId="25" fillId="0" borderId="22" xfId="0" applyFont="1" applyBorder="1"/>
    <xf numFmtId="0" fontId="7" fillId="0" borderId="21" xfId="2" applyFont="1" applyBorder="1" applyAlignment="1">
      <alignment horizontal="center" vertical="top"/>
    </xf>
    <xf numFmtId="0" fontId="7" fillId="0" borderId="25" xfId="0" applyFont="1" applyBorder="1" applyAlignment="1">
      <alignment horizontal="center" vertical="top"/>
    </xf>
    <xf numFmtId="0" fontId="11" fillId="0" borderId="21" xfId="2" applyFont="1" applyBorder="1" applyAlignment="1">
      <alignment horizontal="center" vertical="top"/>
    </xf>
    <xf numFmtId="0" fontId="7" fillId="0" borderId="21" xfId="0" applyFont="1" applyBorder="1" applyAlignment="1">
      <alignment horizontal="center" vertical="top" wrapText="1"/>
    </xf>
    <xf numFmtId="0" fontId="11" fillId="0" borderId="27" xfId="2" applyFont="1" applyBorder="1" applyAlignment="1">
      <alignment horizontal="center" vertical="top"/>
    </xf>
    <xf numFmtId="0" fontId="7" fillId="0" borderId="27" xfId="0" applyFont="1" applyBorder="1" applyAlignment="1">
      <alignment horizontal="center" vertical="top" wrapText="1"/>
    </xf>
    <xf numFmtId="0" fontId="7" fillId="0" borderId="23" xfId="2" applyFont="1" applyBorder="1" applyAlignment="1">
      <alignment horizontal="center" vertical="top"/>
    </xf>
    <xf numFmtId="0" fontId="7" fillId="0" borderId="21" xfId="0" applyFont="1" applyBorder="1" applyAlignment="1">
      <alignment horizontal="center" vertical="top"/>
    </xf>
    <xf numFmtId="0" fontId="7" fillId="0" borderId="28" xfId="2" applyFont="1" applyBorder="1" applyAlignment="1">
      <alignment horizontal="center" vertical="top"/>
    </xf>
    <xf numFmtId="0" fontId="7" fillId="0" borderId="27" xfId="0" applyFont="1" applyBorder="1" applyAlignment="1">
      <alignment horizontal="center" vertical="top"/>
    </xf>
    <xf numFmtId="0" fontId="11" fillId="0" borderId="28" xfId="2" applyFont="1" applyBorder="1" applyAlignment="1">
      <alignment horizontal="center" vertical="top"/>
    </xf>
    <xf numFmtId="0" fontId="7" fillId="0" borderId="27" xfId="2" applyFont="1" applyBorder="1" applyAlignment="1">
      <alignment horizontal="center" vertical="top"/>
    </xf>
    <xf numFmtId="0" fontId="11" fillId="0" borderId="22" xfId="2" applyFont="1" applyBorder="1" applyAlignment="1">
      <alignment horizontal="center" vertical="top"/>
    </xf>
    <xf numFmtId="0" fontId="7" fillId="0" borderId="22" xfId="0" applyFont="1" applyBorder="1" applyAlignment="1">
      <alignment horizontal="center" vertical="top" wrapText="1"/>
    </xf>
    <xf numFmtId="0" fontId="11" fillId="0" borderId="24" xfId="2" applyFont="1" applyBorder="1" applyAlignment="1">
      <alignment horizontal="center" vertical="top"/>
    </xf>
    <xf numFmtId="0" fontId="7" fillId="0" borderId="24" xfId="2" applyFont="1" applyBorder="1" applyAlignment="1">
      <alignment horizontal="center" vertical="top"/>
    </xf>
    <xf numFmtId="0" fontId="7" fillId="0" borderId="22" xfId="0" applyFont="1" applyBorder="1" applyAlignment="1">
      <alignment horizontal="center" vertical="top"/>
    </xf>
    <xf numFmtId="0" fontId="7" fillId="0" borderId="22" xfId="2" applyFont="1" applyBorder="1" applyAlignment="1">
      <alignment horizontal="center" vertical="top"/>
    </xf>
    <xf numFmtId="0" fontId="7" fillId="0" borderId="0" xfId="2" applyFont="1" applyAlignment="1">
      <alignment horizontal="center" vertical="top"/>
    </xf>
    <xf numFmtId="0" fontId="11" fillId="0" borderId="0" xfId="2" applyFont="1" applyAlignment="1">
      <alignment horizontal="center" vertical="top"/>
    </xf>
    <xf numFmtId="0" fontId="11" fillId="0" borderId="27" xfId="0" applyFont="1" applyBorder="1" applyAlignment="1">
      <alignment horizontal="center" wrapText="1"/>
    </xf>
    <xf numFmtId="0" fontId="7" fillId="0" borderId="5" xfId="2" applyFont="1" applyBorder="1" applyAlignment="1">
      <alignment horizontal="center" vertical="top"/>
    </xf>
    <xf numFmtId="0" fontId="7" fillId="0" borderId="8" xfId="0" applyFont="1" applyBorder="1" applyAlignment="1">
      <alignment horizontal="center" vertical="top"/>
    </xf>
    <xf numFmtId="0" fontId="11" fillId="0" borderId="23" xfId="2" applyFont="1" applyBorder="1" applyAlignment="1">
      <alignment horizontal="center" vertical="top"/>
    </xf>
    <xf numFmtId="0" fontId="7" fillId="0" borderId="29" xfId="0" applyFont="1" applyBorder="1" applyAlignment="1">
      <alignment horizontal="center" vertical="top"/>
    </xf>
    <xf numFmtId="0" fontId="7" fillId="0" borderId="29" xfId="0" applyFont="1" applyBorder="1" applyAlignment="1">
      <alignment horizontal="center" vertical="top" wrapText="1"/>
    </xf>
    <xf numFmtId="2" fontId="7" fillId="0" borderId="27" xfId="0" applyNumberFormat="1" applyFont="1" applyBorder="1" applyAlignment="1">
      <alignment horizontal="center" vertical="top"/>
    </xf>
    <xf numFmtId="2" fontId="7" fillId="0" borderId="21" xfId="0" applyNumberFormat="1" applyFont="1" applyBorder="1" applyAlignment="1">
      <alignment horizontal="center" vertical="top"/>
    </xf>
    <xf numFmtId="2" fontId="7" fillId="0" borderId="22" xfId="0" applyNumberFormat="1" applyFont="1" applyBorder="1" applyAlignment="1">
      <alignment horizontal="center" vertical="top"/>
    </xf>
    <xf numFmtId="0" fontId="25" fillId="0" borderId="27" xfId="0" applyFont="1" applyBorder="1" applyAlignment="1">
      <alignment horizontal="center"/>
    </xf>
    <xf numFmtId="0" fontId="25" fillId="0" borderId="29" xfId="0" applyFont="1" applyBorder="1" applyAlignment="1">
      <alignment horizontal="center"/>
    </xf>
    <xf numFmtId="0" fontId="25" fillId="0" borderId="28" xfId="0" applyFont="1" applyBorder="1" applyAlignment="1">
      <alignment horizontal="center"/>
    </xf>
    <xf numFmtId="0" fontId="25" fillId="0" borderId="24" xfId="0" applyFont="1" applyBorder="1" applyAlignment="1">
      <alignment horizontal="center"/>
    </xf>
    <xf numFmtId="0" fontId="25" fillId="0" borderId="22" xfId="0" applyFont="1" applyBorder="1" applyAlignment="1">
      <alignment horizontal="center"/>
    </xf>
    <xf numFmtId="0" fontId="25" fillId="0" borderId="0" xfId="0" applyFont="1" applyAlignment="1">
      <alignment horizontal="center"/>
    </xf>
    <xf numFmtId="0" fontId="30" fillId="0" borderId="0" xfId="0" applyFont="1"/>
    <xf numFmtId="0" fontId="30" fillId="0" borderId="0" xfId="0" applyFont="1" applyAlignment="1">
      <alignment horizontal="center" vertical="center" wrapText="1"/>
    </xf>
    <xf numFmtId="0" fontId="25" fillId="0" borderId="0" xfId="0" applyFont="1" applyAlignment="1">
      <alignment horizontal="center" vertical="center" wrapText="1"/>
    </xf>
    <xf numFmtId="0" fontId="30" fillId="0" borderId="0" xfId="0" applyFont="1" applyAlignment="1">
      <alignment vertical="top"/>
    </xf>
    <xf numFmtId="0" fontId="25" fillId="0" borderId="0" xfId="0" applyFont="1" applyAlignment="1">
      <alignment horizontal="left"/>
    </xf>
    <xf numFmtId="0" fontId="25" fillId="0" borderId="0" xfId="0" applyFont="1" applyAlignment="1">
      <alignment horizontal="center" vertical="center"/>
    </xf>
    <xf numFmtId="0" fontId="11" fillId="0" borderId="1" xfId="0" applyFont="1" applyBorder="1" applyAlignment="1">
      <alignment horizontal="left" vertical="top"/>
    </xf>
    <xf numFmtId="0" fontId="11" fillId="0" borderId="16" xfId="0" applyFont="1" applyBorder="1" applyAlignment="1">
      <alignment vertical="top"/>
    </xf>
    <xf numFmtId="169" fontId="11" fillId="0" borderId="16" xfId="0" applyNumberFormat="1" applyFont="1" applyBorder="1" applyAlignment="1">
      <alignment vertical="top"/>
    </xf>
    <xf numFmtId="169" fontId="11" fillId="0" borderId="0" xfId="0" applyNumberFormat="1" applyFont="1" applyAlignment="1">
      <alignment vertical="top"/>
    </xf>
    <xf numFmtId="169" fontId="11" fillId="0" borderId="13" xfId="0" applyNumberFormat="1" applyFont="1" applyBorder="1" applyAlignment="1">
      <alignment vertical="top"/>
    </xf>
    <xf numFmtId="165" fontId="11" fillId="0" borderId="16" xfId="0" applyNumberFormat="1" applyFont="1" applyBorder="1" applyAlignment="1">
      <alignment vertical="top"/>
    </xf>
    <xf numFmtId="0" fontId="11" fillId="0" borderId="12" xfId="0" applyFont="1" applyBorder="1" applyAlignment="1">
      <alignment horizontal="left" vertical="top"/>
    </xf>
    <xf numFmtId="165" fontId="11" fillId="0" borderId="13" xfId="0" applyNumberFormat="1" applyFont="1" applyBorder="1" applyAlignment="1">
      <alignment vertical="top"/>
    </xf>
    <xf numFmtId="0" fontId="11" fillId="0" borderId="50" xfId="0" applyFont="1" applyBorder="1" applyAlignment="1">
      <alignment horizontal="left" vertical="center"/>
    </xf>
    <xf numFmtId="0" fontId="11" fillId="0" borderId="8" xfId="0" applyFont="1" applyBorder="1" applyAlignment="1">
      <alignment horizontal="left" vertical="center"/>
    </xf>
    <xf numFmtId="0" fontId="11" fillId="0" borderId="51" xfId="0" applyFont="1" applyBorder="1" applyAlignment="1">
      <alignment horizontal="left" vertical="center"/>
    </xf>
    <xf numFmtId="0" fontId="27" fillId="0" borderId="8" xfId="0" applyFont="1" applyBorder="1" applyAlignment="1">
      <alignment horizontal="center" vertical="center" wrapText="1"/>
    </xf>
    <xf numFmtId="0" fontId="27" fillId="0" borderId="8" xfId="0" applyFont="1" applyBorder="1" applyAlignment="1">
      <alignment horizontal="center" wrapText="1"/>
    </xf>
    <xf numFmtId="0" fontId="28" fillId="0" borderId="0" xfId="0" applyFont="1"/>
    <xf numFmtId="0" fontId="29" fillId="0" borderId="0" xfId="0" applyFont="1"/>
    <xf numFmtId="164" fontId="11" fillId="0" borderId="0" xfId="2" applyNumberFormat="1" applyFont="1" applyAlignment="1">
      <alignment horizontal="center" vertical="center"/>
    </xf>
    <xf numFmtId="0" fontId="11" fillId="0" borderId="0" xfId="2" applyFont="1" applyAlignment="1">
      <alignment horizontal="left" vertical="top" wrapText="1"/>
    </xf>
    <xf numFmtId="164" fontId="11" fillId="0" borderId="16" xfId="1" applyNumberFormat="1" applyFont="1" applyFill="1" applyBorder="1" applyAlignment="1" applyProtection="1">
      <alignment horizontal="center" vertical="center" wrapText="1"/>
    </xf>
    <xf numFmtId="164" fontId="11" fillId="0" borderId="24" xfId="1" applyNumberFormat="1" applyFont="1" applyFill="1" applyBorder="1" applyAlignment="1" applyProtection="1">
      <alignment horizontal="center" vertical="center" wrapText="1"/>
    </xf>
    <xf numFmtId="164" fontId="11" fillId="0" borderId="13" xfId="1" applyNumberFormat="1" applyFont="1" applyFill="1" applyBorder="1" applyAlignment="1" applyProtection="1">
      <alignment horizontal="center" vertical="center" wrapText="1"/>
    </xf>
    <xf numFmtId="164" fontId="11" fillId="0" borderId="26" xfId="1" applyNumberFormat="1" applyFont="1" applyFill="1" applyBorder="1" applyAlignment="1" applyProtection="1">
      <alignment horizontal="center" vertical="center" wrapText="1"/>
    </xf>
    <xf numFmtId="164" fontId="11" fillId="3" borderId="21" xfId="1" applyNumberFormat="1" applyFont="1" applyFill="1" applyBorder="1" applyAlignment="1" applyProtection="1">
      <alignment horizontal="center" vertical="center" wrapText="1"/>
    </xf>
    <xf numFmtId="164" fontId="11" fillId="3" borderId="27" xfId="1" applyNumberFormat="1" applyFont="1" applyFill="1" applyBorder="1" applyAlignment="1" applyProtection="1">
      <alignment horizontal="center" vertical="center" wrapText="1"/>
    </xf>
    <xf numFmtId="164" fontId="11" fillId="0" borderId="28" xfId="1" applyNumberFormat="1" applyFont="1" applyFill="1" applyBorder="1" applyAlignment="1" applyProtection="1">
      <alignment horizontal="center" vertical="center" wrapText="1"/>
    </xf>
    <xf numFmtId="164" fontId="11" fillId="0" borderId="0" xfId="1" applyNumberFormat="1" applyFont="1" applyFill="1" applyBorder="1" applyAlignment="1" applyProtection="1">
      <alignment horizontal="center" vertical="center" wrapText="1"/>
    </xf>
    <xf numFmtId="164" fontId="11" fillId="0" borderId="29" xfId="1" applyNumberFormat="1" applyFont="1" applyFill="1" applyBorder="1" applyAlignment="1" applyProtection="1">
      <alignment horizontal="center" vertical="center" wrapText="1"/>
    </xf>
    <xf numFmtId="0" fontId="11" fillId="0" borderId="16" xfId="1" applyNumberFormat="1" applyFont="1" applyFill="1" applyBorder="1" applyAlignment="1" applyProtection="1">
      <alignment horizontal="center" vertical="center" wrapText="1"/>
    </xf>
    <xf numFmtId="0" fontId="11" fillId="0" borderId="13" xfId="1" applyNumberFormat="1" applyFont="1" applyFill="1" applyBorder="1" applyAlignment="1" applyProtection="1">
      <alignment horizontal="center" vertical="center" wrapText="1"/>
    </xf>
    <xf numFmtId="0" fontId="11" fillId="0" borderId="23" xfId="1" applyNumberFormat="1" applyFont="1" applyFill="1" applyBorder="1" applyAlignment="1" applyProtection="1">
      <alignment horizontal="center" vertical="center" wrapText="1"/>
    </xf>
    <xf numFmtId="0" fontId="11" fillId="0" borderId="24" xfId="1" applyNumberFormat="1" applyFont="1" applyFill="1" applyBorder="1" applyAlignment="1" applyProtection="1">
      <alignment horizontal="center" vertical="center" wrapText="1"/>
    </xf>
    <xf numFmtId="164" fontId="11" fillId="3" borderId="29" xfId="1" applyNumberFormat="1" applyFont="1" applyFill="1" applyBorder="1" applyAlignment="1" applyProtection="1">
      <alignment horizontal="center" vertical="center" wrapText="1"/>
    </xf>
    <xf numFmtId="0" fontId="11" fillId="0" borderId="0" xfId="1" applyNumberFormat="1" applyFont="1" applyFill="1" applyBorder="1" applyAlignment="1" applyProtection="1">
      <alignment horizontal="center" vertical="center" wrapText="1"/>
    </xf>
    <xf numFmtId="0" fontId="11" fillId="0" borderId="28" xfId="1" applyNumberFormat="1" applyFont="1" applyFill="1" applyBorder="1" applyAlignment="1" applyProtection="1">
      <alignment horizontal="center" vertical="center" wrapText="1"/>
    </xf>
    <xf numFmtId="0" fontId="25" fillId="0" borderId="28" xfId="0" applyFont="1" applyBorder="1" applyAlignment="1">
      <alignment vertical="top"/>
    </xf>
    <xf numFmtId="0" fontId="25" fillId="0" borderId="24" xfId="0" applyFont="1" applyBorder="1" applyAlignment="1">
      <alignment vertical="top"/>
    </xf>
    <xf numFmtId="0" fontId="25" fillId="0" borderId="16" xfId="0" applyFont="1" applyBorder="1" applyAlignment="1">
      <alignment vertical="top"/>
    </xf>
    <xf numFmtId="164" fontId="11" fillId="3" borderId="8" xfId="1" applyNumberFormat="1" applyFont="1" applyFill="1" applyBorder="1" applyAlignment="1" applyProtection="1">
      <alignment horizontal="center" vertical="center" wrapText="1"/>
    </xf>
    <xf numFmtId="0" fontId="11" fillId="3" borderId="21" xfId="1" applyNumberFormat="1" applyFont="1" applyFill="1" applyBorder="1" applyAlignment="1" applyProtection="1">
      <alignment horizontal="center" vertical="center" wrapText="1"/>
    </xf>
    <xf numFmtId="0" fontId="11" fillId="0" borderId="23" xfId="1" applyNumberFormat="1" applyFont="1" applyFill="1" applyBorder="1" applyAlignment="1" applyProtection="1">
      <alignment horizontal="left" vertical="center" wrapText="1"/>
    </xf>
    <xf numFmtId="0" fontId="11" fillId="0" borderId="16" xfId="1" applyNumberFormat="1" applyFont="1" applyFill="1" applyBorder="1" applyAlignment="1" applyProtection="1">
      <alignment horizontal="left" vertical="center" wrapText="1"/>
    </xf>
    <xf numFmtId="0" fontId="11" fillId="0" borderId="25" xfId="1" applyNumberFormat="1" applyFont="1" applyFill="1" applyBorder="1" applyAlignment="1" applyProtection="1">
      <alignment horizontal="left" vertical="center" wrapText="1"/>
    </xf>
    <xf numFmtId="0" fontId="11" fillId="0" borderId="28" xfId="1" applyNumberFormat="1" applyFont="1" applyFill="1" applyBorder="1" applyAlignment="1" applyProtection="1">
      <alignment horizontal="left" vertical="center" wrapText="1"/>
    </xf>
    <xf numFmtId="0" fontId="11" fillId="0" borderId="0" xfId="1" applyNumberFormat="1" applyFont="1" applyFill="1" applyBorder="1" applyAlignment="1" applyProtection="1">
      <alignment horizontal="left" vertical="center" wrapText="1"/>
    </xf>
    <xf numFmtId="0" fontId="11" fillId="0" borderId="29" xfId="1" applyNumberFormat="1" applyFont="1" applyFill="1" applyBorder="1" applyAlignment="1" applyProtection="1">
      <alignment horizontal="left" vertical="center" wrapText="1"/>
    </xf>
    <xf numFmtId="0" fontId="11" fillId="0" borderId="24" xfId="1" applyNumberFormat="1" applyFont="1" applyFill="1" applyBorder="1" applyAlignment="1" applyProtection="1">
      <alignment horizontal="left" vertical="center" wrapText="1"/>
    </xf>
    <xf numFmtId="0" fontId="11" fillId="0" borderId="13" xfId="1" applyNumberFormat="1" applyFont="1" applyFill="1" applyBorder="1" applyAlignment="1" applyProtection="1">
      <alignment horizontal="left" vertical="center" wrapText="1"/>
    </xf>
    <xf numFmtId="0" fontId="11" fillId="0" borderId="26" xfId="1" applyNumberFormat="1" applyFont="1" applyFill="1" applyBorder="1" applyAlignment="1" applyProtection="1">
      <alignment horizontal="left" vertical="center" wrapText="1"/>
    </xf>
    <xf numFmtId="0" fontId="31" fillId="0" borderId="0" xfId="0" applyFont="1"/>
    <xf numFmtId="0" fontId="32" fillId="0" borderId="0" xfId="2" applyFont="1" applyAlignment="1">
      <alignment vertical="center" wrapText="1"/>
    </xf>
    <xf numFmtId="0" fontId="33" fillId="0" borderId="0" xfId="2" applyFont="1" applyAlignment="1">
      <alignment vertical="top"/>
    </xf>
    <xf numFmtId="0" fontId="33" fillId="0" borderId="0" xfId="2" applyFont="1" applyAlignment="1">
      <alignment vertical="center"/>
    </xf>
    <xf numFmtId="0" fontId="33" fillId="0" borderId="0" xfId="0" applyFont="1" applyAlignment="1">
      <alignment horizontal="center" vertical="center" wrapText="1"/>
    </xf>
    <xf numFmtId="0" fontId="11" fillId="0" borderId="0" xfId="0" applyFont="1" applyAlignment="1">
      <alignment horizontal="center" vertical="center" wrapText="1"/>
    </xf>
    <xf numFmtId="0" fontId="33" fillId="0" borderId="0" xfId="0" applyFont="1" applyAlignment="1">
      <alignment vertical="top"/>
    </xf>
    <xf numFmtId="0" fontId="7" fillId="0" borderId="8" xfId="0" applyFont="1" applyBorder="1" applyAlignment="1" applyProtection="1">
      <alignment horizontal="left" vertical="top"/>
      <protection locked="0"/>
    </xf>
    <xf numFmtId="0" fontId="11" fillId="0" borderId="0" xfId="0" applyFont="1" applyAlignment="1">
      <alignment horizontal="center" vertical="top"/>
    </xf>
    <xf numFmtId="0" fontId="7" fillId="0" borderId="8" xfId="0" applyFont="1" applyBorder="1" applyAlignment="1">
      <alignment horizontal="center" wrapText="1"/>
    </xf>
    <xf numFmtId="0" fontId="33" fillId="0" borderId="0" xfId="0" applyFont="1"/>
    <xf numFmtId="0" fontId="23" fillId="0" borderId="0" xfId="0" quotePrefix="1" applyFont="1" applyAlignment="1">
      <alignment horizontal="left" vertical="center" wrapText="1"/>
    </xf>
    <xf numFmtId="0" fontId="22" fillId="0" borderId="0" xfId="0" quotePrefix="1" applyFont="1" applyAlignment="1">
      <alignment horizontal="left"/>
    </xf>
    <xf numFmtId="0" fontId="23" fillId="0" borderId="0" xfId="0" quotePrefix="1" applyFont="1" applyAlignment="1">
      <alignment horizontal="left"/>
    </xf>
    <xf numFmtId="0" fontId="23" fillId="0" borderId="0" xfId="0" applyFont="1" applyAlignment="1">
      <alignment horizontal="left"/>
    </xf>
    <xf numFmtId="0" fontId="26" fillId="0" borderId="5" xfId="0" applyFont="1" applyBorder="1" applyAlignment="1">
      <alignment horizontal="center" vertical="center"/>
    </xf>
    <xf numFmtId="0" fontId="26" fillId="0" borderId="6" xfId="0" applyFont="1" applyBorder="1" applyAlignment="1">
      <alignment horizontal="center" vertical="center"/>
    </xf>
    <xf numFmtId="0" fontId="26" fillId="0" borderId="7" xfId="0" applyFont="1" applyBorder="1" applyAlignment="1">
      <alignment horizontal="center" vertical="center"/>
    </xf>
    <xf numFmtId="0" fontId="6" fillId="0" borderId="5" xfId="0" applyFont="1" applyBorder="1" applyAlignment="1">
      <alignment horizontal="center" vertical="center"/>
    </xf>
    <xf numFmtId="0" fontId="6" fillId="0" borderId="6" xfId="0" applyFont="1" applyBorder="1" applyAlignment="1">
      <alignment horizontal="center" vertical="center"/>
    </xf>
    <xf numFmtId="0" fontId="6" fillId="0" borderId="7" xfId="0" applyFont="1" applyBorder="1" applyAlignment="1">
      <alignment horizontal="center" vertical="center"/>
    </xf>
    <xf numFmtId="0" fontId="23" fillId="0" borderId="0" xfId="0" quotePrefix="1" applyFont="1" applyAlignment="1">
      <alignment horizontal="left" vertical="top" wrapText="1"/>
    </xf>
    <xf numFmtId="3" fontId="7" fillId="0" borderId="21" xfId="2" applyNumberFormat="1" applyFont="1" applyBorder="1" applyAlignment="1">
      <alignment horizontal="left" vertical="top" wrapText="1"/>
    </xf>
    <xf numFmtId="3" fontId="7" fillId="0" borderId="27" xfId="2" applyNumberFormat="1" applyFont="1" applyBorder="1" applyAlignment="1">
      <alignment horizontal="left" vertical="top" wrapText="1"/>
    </xf>
    <xf numFmtId="0" fontId="11" fillId="0" borderId="16" xfId="0" applyFont="1" applyBorder="1" applyAlignment="1">
      <alignment horizontal="left" vertical="top" wrapText="1"/>
    </xf>
    <xf numFmtId="0" fontId="11" fillId="0" borderId="0" xfId="0" applyFont="1" applyAlignment="1">
      <alignment horizontal="left" vertical="top" wrapText="1"/>
    </xf>
    <xf numFmtId="0" fontId="11" fillId="0" borderId="13" xfId="0" applyFont="1" applyBorder="1" applyAlignment="1">
      <alignment horizontal="left" vertical="top" wrapText="1"/>
    </xf>
    <xf numFmtId="0" fontId="7" fillId="0" borderId="8" xfId="0" applyFont="1" applyBorder="1" applyAlignment="1">
      <alignment horizontal="center" vertical="center"/>
    </xf>
    <xf numFmtId="0" fontId="11" fillId="0" borderId="25" xfId="0" applyFont="1" applyBorder="1" applyAlignment="1">
      <alignment horizontal="left" vertical="top" wrapText="1"/>
    </xf>
    <xf numFmtId="0" fontId="11" fillId="0" borderId="29" xfId="0" applyFont="1" applyBorder="1" applyAlignment="1">
      <alignment horizontal="left" vertical="top" wrapText="1"/>
    </xf>
    <xf numFmtId="0" fontId="11" fillId="0" borderId="26" xfId="0" applyFont="1" applyBorder="1" applyAlignment="1">
      <alignment horizontal="left" vertical="top" wrapText="1"/>
    </xf>
    <xf numFmtId="3" fontId="7" fillId="0" borderId="27" xfId="2" applyNumberFormat="1" applyFont="1" applyBorder="1" applyAlignment="1">
      <alignment horizontal="left" vertical="top"/>
    </xf>
    <xf numFmtId="3" fontId="7" fillId="0" borderId="23" xfId="2" applyNumberFormat="1" applyFont="1" applyBorder="1" applyAlignment="1">
      <alignment horizontal="left" vertical="top" wrapText="1"/>
    </xf>
    <xf numFmtId="3" fontId="7" fillId="0" borderId="28" xfId="2" applyNumberFormat="1" applyFont="1" applyBorder="1" applyAlignment="1">
      <alignment horizontal="left" vertical="top" wrapText="1"/>
    </xf>
    <xf numFmtId="0" fontId="7" fillId="0" borderId="5" xfId="0" applyFont="1" applyBorder="1" applyAlignment="1">
      <alignment horizontal="center" vertical="center"/>
    </xf>
    <xf numFmtId="0" fontId="7" fillId="0" borderId="6" xfId="0" applyFont="1" applyBorder="1" applyAlignment="1">
      <alignment horizontal="center" vertical="center"/>
    </xf>
    <xf numFmtId="0" fontId="7" fillId="0" borderId="7" xfId="0" applyFont="1" applyBorder="1" applyAlignment="1">
      <alignment horizontal="center" vertical="center"/>
    </xf>
    <xf numFmtId="164" fontId="11" fillId="0" borderId="27" xfId="1" applyNumberFormat="1" applyFont="1" applyFill="1" applyBorder="1" applyAlignment="1" applyProtection="1">
      <alignment horizontal="center" vertical="top" wrapText="1"/>
      <protection locked="0"/>
    </xf>
    <xf numFmtId="164" fontId="11" fillId="0" borderId="28" xfId="1" applyNumberFormat="1" applyFont="1" applyFill="1" applyBorder="1" applyAlignment="1" applyProtection="1">
      <alignment horizontal="center" vertical="top" wrapText="1"/>
      <protection locked="0"/>
    </xf>
    <xf numFmtId="3" fontId="11" fillId="0" borderId="16" xfId="2" applyNumberFormat="1" applyFont="1" applyBorder="1" applyAlignment="1">
      <alignment horizontal="left" vertical="top" wrapText="1"/>
    </xf>
    <xf numFmtId="3" fontId="11" fillId="0" borderId="0" xfId="2" applyNumberFormat="1" applyFont="1" applyAlignment="1">
      <alignment horizontal="left" vertical="top" wrapText="1"/>
    </xf>
    <xf numFmtId="0" fontId="11" fillId="0" borderId="21" xfId="0" applyFont="1" applyBorder="1" applyAlignment="1">
      <alignment horizontal="left" vertical="top" wrapText="1"/>
    </xf>
    <xf numFmtId="0" fontId="11" fillId="0" borderId="27" xfId="0" applyFont="1" applyBorder="1" applyAlignment="1">
      <alignment horizontal="left" vertical="top" wrapText="1"/>
    </xf>
    <xf numFmtId="0" fontId="11" fillId="0" borderId="23" xfId="0" applyFont="1" applyBorder="1" applyAlignment="1">
      <alignment horizontal="left" vertical="top" wrapText="1"/>
    </xf>
    <xf numFmtId="0" fontId="11" fillId="0" borderId="28" xfId="0" applyFont="1" applyBorder="1" applyAlignment="1">
      <alignment horizontal="left" vertical="top" wrapText="1"/>
    </xf>
    <xf numFmtId="0" fontId="11" fillId="0" borderId="24" xfId="0" applyFont="1" applyBorder="1" applyAlignment="1">
      <alignment horizontal="left" vertical="top" wrapText="1"/>
    </xf>
    <xf numFmtId="0" fontId="11" fillId="0" borderId="46" xfId="2" applyFont="1" applyBorder="1" applyAlignment="1">
      <alignment horizontal="left" vertical="center" wrapText="1"/>
    </xf>
    <xf numFmtId="0" fontId="11" fillId="0" borderId="44" xfId="2" applyFont="1" applyBorder="1" applyAlignment="1">
      <alignment horizontal="left" vertical="center" wrapText="1"/>
    </xf>
    <xf numFmtId="0" fontId="11" fillId="0" borderId="45" xfId="2" applyFont="1" applyBorder="1" applyAlignment="1">
      <alignment horizontal="left" vertical="center" wrapText="1"/>
    </xf>
    <xf numFmtId="0" fontId="11" fillId="0" borderId="21" xfId="0" applyFont="1" applyBorder="1" applyAlignment="1">
      <alignment horizontal="left" vertical="center" wrapText="1"/>
    </xf>
    <xf numFmtId="0" fontId="11" fillId="0" borderId="27" xfId="0" applyFont="1" applyBorder="1" applyAlignment="1">
      <alignment horizontal="left" vertical="center" wrapText="1"/>
    </xf>
    <xf numFmtId="0" fontId="11" fillId="0" borderId="22" xfId="0" applyFont="1" applyBorder="1" applyAlignment="1">
      <alignment horizontal="left" vertical="center" wrapText="1"/>
    </xf>
    <xf numFmtId="0" fontId="9" fillId="0" borderId="41" xfId="0" applyFont="1" applyBorder="1" applyAlignment="1">
      <alignment horizontal="left" vertical="center" wrapText="1"/>
    </xf>
    <xf numFmtId="0" fontId="9" fillId="0" borderId="42" xfId="0" applyFont="1" applyBorder="1" applyAlignment="1">
      <alignment horizontal="left" vertical="center" wrapText="1"/>
    </xf>
    <xf numFmtId="0" fontId="9" fillId="0" borderId="43" xfId="0" applyFont="1" applyBorder="1" applyAlignment="1">
      <alignment horizontal="left" vertical="center" wrapText="1"/>
    </xf>
    <xf numFmtId="0" fontId="9" fillId="0" borderId="15" xfId="0" applyFont="1" applyBorder="1" applyAlignment="1">
      <alignment horizontal="left" vertical="center" wrapText="1"/>
    </xf>
    <xf numFmtId="0" fontId="9" fillId="0" borderId="16" xfId="0" applyFont="1" applyBorder="1" applyAlignment="1">
      <alignment horizontal="left" vertical="center" wrapText="1"/>
    </xf>
    <xf numFmtId="0" fontId="9" fillId="0" borderId="17" xfId="0" applyFont="1" applyBorder="1" applyAlignment="1">
      <alignment horizontal="left" vertical="center" wrapText="1"/>
    </xf>
    <xf numFmtId="0" fontId="11" fillId="0" borderId="39" xfId="0" applyFont="1" applyBorder="1" applyAlignment="1">
      <alignment horizontal="left" vertical="center" wrapText="1"/>
    </xf>
    <xf numFmtId="0" fontId="11" fillId="0" borderId="38" xfId="2" applyFont="1" applyBorder="1" applyAlignment="1">
      <alignment horizontal="left" vertical="center" wrapText="1"/>
    </xf>
    <xf numFmtId="0" fontId="19" fillId="0" borderId="36" xfId="2" applyFont="1" applyBorder="1" applyAlignment="1">
      <alignment horizontal="right" vertical="center"/>
    </xf>
    <xf numFmtId="0" fontId="7" fillId="0" borderId="35" xfId="2" applyFont="1" applyBorder="1" applyAlignment="1">
      <alignment horizontal="right" vertical="center"/>
    </xf>
    <xf numFmtId="0" fontId="11" fillId="0" borderId="21" xfId="2" applyFont="1" applyBorder="1" applyAlignment="1">
      <alignment horizontal="left" vertical="center" wrapText="1"/>
    </xf>
    <xf numFmtId="0" fontId="11" fillId="0" borderId="27" xfId="2" applyFont="1" applyBorder="1" applyAlignment="1">
      <alignment horizontal="left" vertical="center" wrapText="1"/>
    </xf>
    <xf numFmtId="0" fontId="11" fillId="0" borderId="22" xfId="2" applyFont="1" applyBorder="1" applyAlignment="1">
      <alignment horizontal="left" vertical="center" wrapText="1"/>
    </xf>
    <xf numFmtId="0" fontId="11" fillId="0" borderId="23" xfId="0" applyFont="1" applyBorder="1" applyAlignment="1">
      <alignment horizontal="left" vertical="center" wrapText="1"/>
    </xf>
    <xf numFmtId="0" fontId="11" fillId="0" borderId="24" xfId="0" applyFont="1" applyBorder="1" applyAlignment="1">
      <alignment horizontal="left" vertical="center" wrapText="1"/>
    </xf>
    <xf numFmtId="3" fontId="7" fillId="0" borderId="21" xfId="2" applyNumberFormat="1" applyFont="1" applyBorder="1" applyAlignment="1">
      <alignment horizontal="center" vertical="center" wrapText="1"/>
    </xf>
    <xf numFmtId="3" fontId="7" fillId="0" borderId="22" xfId="2" applyNumberFormat="1" applyFont="1" applyBorder="1" applyAlignment="1">
      <alignment horizontal="center" vertical="center" wrapText="1"/>
    </xf>
    <xf numFmtId="0" fontId="7" fillId="0" borderId="21" xfId="0" applyFont="1" applyBorder="1" applyAlignment="1">
      <alignment horizontal="center" vertical="center" wrapText="1"/>
    </xf>
    <xf numFmtId="0" fontId="7" fillId="0" borderId="22" xfId="0" applyFont="1" applyBorder="1" applyAlignment="1">
      <alignment horizontal="center" vertical="center" wrapText="1"/>
    </xf>
    <xf numFmtId="0" fontId="11" fillId="0" borderId="25" xfId="0" applyFont="1" applyBorder="1" applyAlignment="1">
      <alignment horizontal="left" vertical="center" wrapText="1"/>
    </xf>
    <xf numFmtId="0" fontId="11" fillId="0" borderId="26" xfId="0" applyFont="1" applyBorder="1" applyAlignment="1">
      <alignment horizontal="left" vertical="center" wrapText="1"/>
    </xf>
    <xf numFmtId="0" fontId="11" fillId="0" borderId="15" xfId="2" applyFont="1" applyBorder="1" applyAlignment="1">
      <alignment horizontal="left" vertical="center" wrapText="1"/>
    </xf>
    <xf numFmtId="0" fontId="11" fillId="0" borderId="12" xfId="2" applyFont="1" applyBorder="1" applyAlignment="1">
      <alignment horizontal="left" vertical="center" wrapText="1"/>
    </xf>
    <xf numFmtId="0" fontId="7" fillId="0" borderId="36" xfId="0" applyFont="1" applyBorder="1" applyAlignment="1">
      <alignment horizontal="right" vertical="center"/>
    </xf>
    <xf numFmtId="0" fontId="7" fillId="0" borderId="35" xfId="0" applyFont="1" applyBorder="1" applyAlignment="1">
      <alignment horizontal="right" vertical="center"/>
    </xf>
    <xf numFmtId="0" fontId="7" fillId="0" borderId="48" xfId="2" applyFont="1" applyBorder="1" applyAlignment="1">
      <alignment horizontal="center" vertical="center" wrapText="1"/>
    </xf>
    <xf numFmtId="0" fontId="7" fillId="0" borderId="6" xfId="2" applyFont="1" applyBorder="1" applyAlignment="1">
      <alignment horizontal="center" vertical="center" wrapText="1"/>
    </xf>
    <xf numFmtId="0" fontId="7" fillId="0" borderId="49" xfId="2" applyFont="1" applyBorder="1" applyAlignment="1">
      <alignment horizontal="center" vertical="center" wrapText="1"/>
    </xf>
    <xf numFmtId="0" fontId="7" fillId="0" borderId="37" xfId="0" applyFont="1" applyBorder="1" applyAlignment="1">
      <alignment horizontal="right" vertical="center"/>
    </xf>
    <xf numFmtId="0" fontId="0" fillId="0" borderId="12" xfId="0" applyBorder="1" applyAlignment="1">
      <alignment horizontal="center" vertical="center"/>
    </xf>
    <xf numFmtId="0" fontId="0" fillId="0" borderId="13" xfId="0" applyBorder="1" applyAlignment="1">
      <alignment horizontal="center" vertical="center"/>
    </xf>
    <xf numFmtId="0" fontId="0" fillId="0" borderId="14" xfId="0" applyBorder="1" applyAlignment="1">
      <alignment horizontal="center" vertical="center"/>
    </xf>
    <xf numFmtId="0" fontId="12" fillId="0" borderId="9" xfId="0" applyFont="1" applyBorder="1" applyAlignment="1">
      <alignment horizontal="center" vertical="top" wrapText="1"/>
    </xf>
    <xf numFmtId="0" fontId="12" fillId="0" borderId="10" xfId="0" applyFont="1" applyBorder="1" applyAlignment="1">
      <alignment horizontal="center" vertical="top" wrapText="1"/>
    </xf>
    <xf numFmtId="0" fontId="12" fillId="0" borderId="11" xfId="0" applyFont="1" applyBorder="1" applyAlignment="1">
      <alignment horizontal="center" vertical="top" wrapText="1"/>
    </xf>
    <xf numFmtId="0" fontId="13" fillId="0" borderId="1" xfId="0" applyFont="1" applyBorder="1" applyAlignment="1">
      <alignment horizontal="center" vertical="top" wrapText="1"/>
    </xf>
    <xf numFmtId="0" fontId="13" fillId="0" borderId="0" xfId="0" applyFont="1" applyAlignment="1">
      <alignment horizontal="center" vertical="top" wrapText="1"/>
    </xf>
    <xf numFmtId="0" fontId="13" fillId="0" borderId="2" xfId="0" applyFont="1" applyBorder="1" applyAlignment="1">
      <alignment horizontal="center" vertical="top" wrapText="1"/>
    </xf>
    <xf numFmtId="0" fontId="13" fillId="0" borderId="1" xfId="0" applyFont="1" applyBorder="1" applyAlignment="1">
      <alignment horizontal="center" vertical="center"/>
    </xf>
    <xf numFmtId="0" fontId="13" fillId="0" borderId="0" xfId="0" applyFont="1" applyAlignment="1">
      <alignment horizontal="center" vertical="center"/>
    </xf>
    <xf numFmtId="0" fontId="13" fillId="0" borderId="2" xfId="0" applyFont="1" applyBorder="1" applyAlignment="1">
      <alignment horizontal="center" vertical="center"/>
    </xf>
    <xf numFmtId="0" fontId="12" fillId="0" borderId="1" xfId="0" applyFont="1" applyBorder="1" applyAlignment="1">
      <alignment horizontal="center" vertical="center"/>
    </xf>
    <xf numFmtId="0" fontId="12" fillId="0" borderId="0" xfId="0" applyFont="1" applyAlignment="1">
      <alignment horizontal="center" vertical="center"/>
    </xf>
    <xf numFmtId="0" fontId="12" fillId="0" borderId="2" xfId="0" applyFont="1" applyBorder="1" applyAlignment="1">
      <alignment horizontal="center" vertical="center"/>
    </xf>
    <xf numFmtId="0" fontId="14" fillId="0" borderId="1" xfId="0" applyFont="1" applyBorder="1" applyAlignment="1">
      <alignment horizontal="left" vertical="center"/>
    </xf>
    <xf numFmtId="0" fontId="14" fillId="0" borderId="0" xfId="0" applyFont="1" applyAlignment="1">
      <alignment horizontal="left" vertical="center"/>
    </xf>
    <xf numFmtId="0" fontId="14" fillId="0" borderId="2" xfId="0" applyFont="1" applyBorder="1" applyAlignment="1">
      <alignment horizontal="left" vertical="center"/>
    </xf>
  </cellXfs>
  <cellStyles count="5">
    <cellStyle name="Comma" xfId="3" builtinId="3"/>
    <cellStyle name="Currency" xfId="1" builtinId="4"/>
    <cellStyle name="Normal" xfId="0" builtinId="0"/>
    <cellStyle name="Normal 2" xfId="2" xr:uid="{6144AE8A-BB84-4595-839C-4F31DD9C9A7D}"/>
    <cellStyle name="Percent" xfId="4"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FCACC3-EB03-42A0-8F75-607EE2EDFDFA}">
  <sheetPr>
    <tabColor rgb="FFFF0000"/>
  </sheetPr>
  <dimension ref="A1:AC55"/>
  <sheetViews>
    <sheetView showGridLines="0" tabSelected="1" workbookViewId="0">
      <selection activeCell="A6" sqref="A6:AC6"/>
    </sheetView>
  </sheetViews>
  <sheetFormatPr defaultColWidth="9.140625" defaultRowHeight="23.25" x14ac:dyDescent="0.35"/>
  <cols>
    <col min="1" max="1" width="15" style="50" customWidth="1"/>
    <col min="2" max="2" width="42.28515625" style="50" bestFit="1" customWidth="1"/>
    <col min="3" max="3" width="10.85546875" style="50" bestFit="1" customWidth="1"/>
    <col min="4" max="4" width="9.140625" style="50"/>
    <col min="5" max="5" width="7.28515625" style="50" customWidth="1"/>
    <col min="6" max="13" width="5.7109375" style="50" customWidth="1"/>
    <col min="14" max="28" width="9.140625" style="50"/>
    <col min="29" max="29" width="12" style="50" customWidth="1"/>
    <col min="30" max="16384" width="9.140625" style="50"/>
  </cols>
  <sheetData>
    <row r="1" spans="1:29" x14ac:dyDescent="0.35">
      <c r="A1" s="49" t="s">
        <v>284</v>
      </c>
    </row>
    <row r="2" spans="1:29" x14ac:dyDescent="0.35">
      <c r="A2" s="50" t="s">
        <v>285</v>
      </c>
    </row>
    <row r="4" spans="1:29" x14ac:dyDescent="0.35">
      <c r="A4" s="361" t="s">
        <v>286</v>
      </c>
      <c r="B4" s="361"/>
      <c r="C4" s="361"/>
      <c r="D4" s="361"/>
      <c r="E4" s="361"/>
      <c r="F4" s="361"/>
      <c r="G4" s="361"/>
      <c r="H4" s="361"/>
      <c r="I4" s="361"/>
      <c r="J4" s="361"/>
      <c r="K4" s="361"/>
      <c r="L4" s="361"/>
      <c r="M4" s="361"/>
      <c r="N4" s="361"/>
      <c r="O4" s="361"/>
      <c r="P4" s="361"/>
      <c r="Q4" s="361"/>
      <c r="R4" s="361"/>
      <c r="S4" s="361"/>
      <c r="T4" s="361"/>
      <c r="U4" s="361"/>
      <c r="V4" s="361"/>
      <c r="W4" s="361"/>
      <c r="X4" s="361"/>
      <c r="Y4" s="361"/>
      <c r="Z4" s="361"/>
      <c r="AA4" s="361"/>
      <c r="AB4" s="361"/>
      <c r="AC4" s="361"/>
    </row>
    <row r="5" spans="1:29" x14ac:dyDescent="0.35">
      <c r="A5" s="362" t="s">
        <v>287</v>
      </c>
      <c r="B5" s="362"/>
      <c r="C5" s="362"/>
      <c r="D5" s="362"/>
      <c r="E5" s="362"/>
      <c r="F5" s="362"/>
      <c r="G5" s="362"/>
      <c r="H5" s="362"/>
      <c r="I5" s="362"/>
      <c r="J5" s="362"/>
      <c r="K5" s="362"/>
      <c r="L5" s="362"/>
      <c r="M5" s="362"/>
      <c r="N5" s="362"/>
      <c r="O5" s="362"/>
      <c r="P5" s="362"/>
      <c r="Q5" s="362"/>
      <c r="R5" s="362"/>
      <c r="S5" s="362"/>
      <c r="T5" s="362"/>
      <c r="U5" s="362"/>
      <c r="V5" s="362"/>
      <c r="W5" s="362"/>
      <c r="X5" s="362"/>
      <c r="Y5" s="362"/>
      <c r="Z5" s="362"/>
      <c r="AA5" s="362"/>
      <c r="AB5" s="362"/>
      <c r="AC5" s="362"/>
    </row>
    <row r="6" spans="1:29" x14ac:dyDescent="0.35">
      <c r="A6" s="363" t="s">
        <v>288</v>
      </c>
      <c r="B6" s="363"/>
      <c r="C6" s="363"/>
      <c r="D6" s="363"/>
      <c r="E6" s="363"/>
      <c r="F6" s="363"/>
      <c r="G6" s="363"/>
      <c r="H6" s="363"/>
      <c r="I6" s="363"/>
      <c r="J6" s="363"/>
      <c r="K6" s="363"/>
      <c r="L6" s="363"/>
      <c r="M6" s="363"/>
      <c r="N6" s="363"/>
      <c r="O6" s="363"/>
      <c r="P6" s="363"/>
      <c r="Q6" s="363"/>
      <c r="R6" s="363"/>
      <c r="S6" s="363"/>
      <c r="T6" s="363"/>
      <c r="U6" s="363"/>
      <c r="V6" s="363"/>
      <c r="W6" s="363"/>
      <c r="X6" s="363"/>
      <c r="Y6" s="363"/>
      <c r="Z6" s="363"/>
      <c r="AA6" s="363"/>
      <c r="AB6" s="363"/>
      <c r="AC6" s="363"/>
    </row>
    <row r="7" spans="1:29" x14ac:dyDescent="0.35">
      <c r="A7" s="51"/>
      <c r="B7" s="51"/>
      <c r="C7" s="51"/>
      <c r="D7" s="51"/>
      <c r="E7" s="51"/>
      <c r="F7" s="51"/>
      <c r="G7" s="51"/>
      <c r="H7" s="51"/>
      <c r="I7" s="51"/>
      <c r="J7" s="51"/>
      <c r="K7" s="51"/>
      <c r="L7" s="51"/>
      <c r="M7" s="51"/>
      <c r="N7" s="51"/>
      <c r="O7" s="51"/>
      <c r="P7" s="51"/>
      <c r="Q7" s="51"/>
      <c r="R7" s="51"/>
      <c r="S7" s="51"/>
      <c r="T7" s="51"/>
      <c r="U7" s="51"/>
      <c r="V7" s="51"/>
      <c r="W7" s="51"/>
      <c r="X7" s="51"/>
      <c r="Y7" s="51"/>
      <c r="Z7" s="51"/>
      <c r="AA7" s="51"/>
      <c r="AB7" s="51"/>
      <c r="AC7" s="51"/>
    </row>
    <row r="8" spans="1:29" x14ac:dyDescent="0.35">
      <c r="A8" s="52" t="s">
        <v>289</v>
      </c>
      <c r="B8" s="51"/>
      <c r="C8" s="51"/>
      <c r="D8" s="51"/>
      <c r="E8" s="51"/>
      <c r="F8" s="51"/>
      <c r="G8" s="51"/>
      <c r="H8" s="51"/>
      <c r="I8" s="51"/>
      <c r="J8" s="51"/>
      <c r="K8" s="51"/>
      <c r="L8" s="51"/>
      <c r="M8" s="51"/>
      <c r="N8" s="51"/>
      <c r="O8" s="51"/>
      <c r="P8" s="51"/>
      <c r="Q8" s="51"/>
      <c r="R8" s="51"/>
      <c r="S8" s="51"/>
      <c r="T8" s="51"/>
      <c r="U8" s="51"/>
      <c r="V8" s="51"/>
      <c r="W8" s="51"/>
      <c r="X8" s="51"/>
      <c r="Y8" s="51"/>
      <c r="Z8" s="51"/>
      <c r="AA8" s="51"/>
      <c r="AB8" s="51"/>
      <c r="AC8" s="51"/>
    </row>
    <row r="9" spans="1:29" x14ac:dyDescent="0.35">
      <c r="A9" s="51" t="s">
        <v>290</v>
      </c>
      <c r="B9" s="51"/>
      <c r="C9" s="51"/>
      <c r="D9" s="51"/>
      <c r="E9" s="51"/>
      <c r="F9" s="51"/>
      <c r="G9" s="51"/>
      <c r="H9" s="51"/>
      <c r="I9" s="51"/>
      <c r="J9" s="51"/>
      <c r="K9" s="51"/>
      <c r="L9" s="51"/>
      <c r="M9" s="51"/>
      <c r="N9" s="51"/>
      <c r="O9" s="51"/>
      <c r="P9" s="51"/>
      <c r="Q9" s="51"/>
      <c r="R9" s="51"/>
      <c r="S9" s="51"/>
      <c r="T9" s="51"/>
      <c r="U9" s="51"/>
      <c r="V9" s="51"/>
      <c r="W9" s="51"/>
      <c r="X9" s="51"/>
      <c r="Y9" s="51"/>
      <c r="Z9" s="51"/>
      <c r="AA9" s="51"/>
      <c r="AB9" s="51"/>
      <c r="AC9" s="51"/>
    </row>
    <row r="10" spans="1:29" x14ac:dyDescent="0.35">
      <c r="A10" s="51" t="s">
        <v>291</v>
      </c>
      <c r="B10" s="51"/>
      <c r="C10" s="51"/>
      <c r="D10" s="51"/>
      <c r="E10" s="51"/>
      <c r="F10" s="51"/>
      <c r="G10" s="51"/>
      <c r="H10" s="51"/>
      <c r="I10" s="51"/>
      <c r="J10" s="51"/>
      <c r="K10" s="51"/>
      <c r="L10" s="51"/>
      <c r="M10" s="51"/>
      <c r="N10" s="51"/>
      <c r="O10" s="51"/>
      <c r="P10" s="51"/>
      <c r="Q10" s="51"/>
      <c r="R10" s="51"/>
      <c r="S10" s="51"/>
      <c r="T10" s="51"/>
      <c r="U10" s="51"/>
      <c r="V10" s="51"/>
      <c r="W10" s="51"/>
      <c r="X10" s="51"/>
      <c r="Y10" s="51"/>
      <c r="Z10" s="51"/>
      <c r="AA10" s="51"/>
      <c r="AB10" s="51"/>
      <c r="AC10" s="51"/>
    </row>
    <row r="11" spans="1:29" x14ac:dyDescent="0.35">
      <c r="A11" s="51" t="s">
        <v>292</v>
      </c>
      <c r="B11" s="51"/>
      <c r="C11" s="51"/>
      <c r="D11" s="51"/>
      <c r="E11" s="51"/>
      <c r="F11" s="51"/>
      <c r="G11" s="51"/>
      <c r="H11" s="51"/>
      <c r="I11" s="51"/>
      <c r="J11" s="51"/>
      <c r="K11" s="51"/>
      <c r="L11" s="51"/>
      <c r="M11" s="51"/>
      <c r="N11" s="51"/>
      <c r="O11" s="51"/>
      <c r="P11" s="51"/>
      <c r="Q11" s="51"/>
      <c r="R11" s="51"/>
      <c r="S11" s="51"/>
      <c r="T11" s="51"/>
      <c r="U11" s="51"/>
      <c r="V11" s="51"/>
      <c r="W11" s="51"/>
      <c r="X11" s="51"/>
      <c r="Y11" s="51"/>
      <c r="Z11" s="51"/>
      <c r="AA11" s="51"/>
      <c r="AB11" s="51"/>
      <c r="AC11" s="51"/>
    </row>
    <row r="12" spans="1:29" x14ac:dyDescent="0.35">
      <c r="A12" s="51"/>
      <c r="B12" s="51"/>
      <c r="C12" s="51"/>
      <c r="D12" s="51"/>
      <c r="E12" s="51"/>
      <c r="F12" s="51"/>
      <c r="G12" s="51"/>
      <c r="H12" s="51"/>
      <c r="I12" s="51"/>
      <c r="J12" s="51"/>
      <c r="K12" s="51"/>
      <c r="L12" s="51"/>
      <c r="M12" s="51"/>
      <c r="N12" s="51"/>
      <c r="O12" s="51"/>
      <c r="P12" s="51"/>
      <c r="Q12" s="51"/>
      <c r="R12" s="51"/>
      <c r="S12" s="51"/>
      <c r="T12" s="51"/>
      <c r="U12" s="51"/>
      <c r="V12" s="51"/>
      <c r="W12" s="51"/>
      <c r="X12" s="51"/>
      <c r="Y12" s="51"/>
      <c r="Z12" s="51"/>
      <c r="AA12" s="51"/>
      <c r="AB12" s="51"/>
      <c r="AC12" s="51"/>
    </row>
    <row r="13" spans="1:29" x14ac:dyDescent="0.35">
      <c r="A13" s="52" t="s">
        <v>293</v>
      </c>
      <c r="B13" s="51"/>
      <c r="C13" s="51"/>
      <c r="D13" s="51"/>
      <c r="E13" s="51"/>
      <c r="F13" s="51"/>
      <c r="G13" s="51"/>
      <c r="H13" s="51"/>
      <c r="I13" s="51"/>
      <c r="J13" s="51"/>
      <c r="K13" s="51"/>
      <c r="L13" s="51"/>
      <c r="M13" s="51"/>
      <c r="N13" s="51"/>
      <c r="O13" s="51"/>
      <c r="P13" s="51"/>
      <c r="Q13" s="51"/>
      <c r="R13" s="51"/>
      <c r="S13" s="51"/>
      <c r="T13" s="51"/>
      <c r="U13" s="51"/>
      <c r="V13" s="51"/>
      <c r="W13" s="51"/>
      <c r="X13" s="51"/>
      <c r="Y13" s="51"/>
      <c r="Z13" s="51"/>
      <c r="AA13" s="51"/>
      <c r="AB13" s="51"/>
      <c r="AC13" s="51"/>
    </row>
    <row r="14" spans="1:29" x14ac:dyDescent="0.35">
      <c r="A14" s="51" t="s">
        <v>294</v>
      </c>
      <c r="B14" s="51"/>
      <c r="C14" s="51"/>
      <c r="D14" s="51"/>
      <c r="E14" s="51"/>
      <c r="F14" s="51"/>
      <c r="G14" s="51"/>
      <c r="H14" s="51"/>
      <c r="I14" s="51"/>
      <c r="J14" s="51"/>
      <c r="K14" s="51"/>
      <c r="L14" s="51"/>
      <c r="M14" s="51"/>
      <c r="N14" s="51"/>
      <c r="O14" s="51"/>
      <c r="P14" s="51"/>
      <c r="Q14" s="51"/>
      <c r="R14" s="51"/>
      <c r="S14" s="51"/>
      <c r="T14" s="51"/>
      <c r="U14" s="51"/>
      <c r="V14" s="51"/>
      <c r="W14" s="51"/>
      <c r="X14" s="51"/>
      <c r="Y14" s="51"/>
      <c r="Z14" s="51"/>
      <c r="AA14" s="51"/>
      <c r="AB14" s="51"/>
      <c r="AC14" s="51"/>
    </row>
    <row r="15" spans="1:29" x14ac:dyDescent="0.35">
      <c r="A15" s="51"/>
      <c r="B15" s="51"/>
      <c r="C15" s="51"/>
      <c r="D15" s="51"/>
      <c r="E15" s="51"/>
      <c r="F15" s="51"/>
      <c r="G15" s="51"/>
      <c r="H15" s="51"/>
      <c r="I15" s="51"/>
      <c r="J15" s="51"/>
      <c r="K15" s="51"/>
      <c r="L15" s="51"/>
      <c r="M15" s="51"/>
      <c r="N15" s="51"/>
      <c r="O15" s="51"/>
      <c r="P15" s="51"/>
      <c r="Q15" s="51"/>
      <c r="R15" s="51"/>
      <c r="S15" s="51"/>
      <c r="T15" s="51"/>
      <c r="U15" s="51"/>
      <c r="V15" s="51"/>
      <c r="W15" s="51"/>
      <c r="X15" s="51"/>
      <c r="Y15" s="51"/>
      <c r="Z15" s="51"/>
      <c r="AA15" s="51"/>
      <c r="AB15" s="51"/>
      <c r="AC15" s="51"/>
    </row>
    <row r="16" spans="1:29" x14ac:dyDescent="0.35">
      <c r="A16" s="53" t="s">
        <v>245</v>
      </c>
      <c r="B16" s="53" t="s">
        <v>246</v>
      </c>
      <c r="C16" s="53" t="s">
        <v>89</v>
      </c>
    </row>
    <row r="17" spans="1:29" x14ac:dyDescent="0.35">
      <c r="A17" s="54" t="s">
        <v>247</v>
      </c>
      <c r="B17" s="54" t="s">
        <v>376</v>
      </c>
      <c r="C17" s="54" t="s">
        <v>248</v>
      </c>
    </row>
    <row r="18" spans="1:29" x14ac:dyDescent="0.35">
      <c r="A18" s="54" t="s">
        <v>249</v>
      </c>
      <c r="B18" s="54" t="s">
        <v>125</v>
      </c>
      <c r="C18" s="54" t="s">
        <v>250</v>
      </c>
      <c r="E18" s="55" t="s">
        <v>251</v>
      </c>
      <c r="F18" s="364" t="s">
        <v>252</v>
      </c>
      <c r="G18" s="365"/>
      <c r="H18" s="365"/>
      <c r="I18" s="365"/>
      <c r="J18" s="365"/>
      <c r="K18" s="365"/>
      <c r="L18" s="365"/>
      <c r="M18" s="366"/>
    </row>
    <row r="19" spans="1:29" x14ac:dyDescent="0.35">
      <c r="A19" s="54" t="s">
        <v>2</v>
      </c>
      <c r="B19" s="54" t="s">
        <v>128</v>
      </c>
      <c r="C19" s="54" t="s">
        <v>253</v>
      </c>
      <c r="E19" s="56" t="s">
        <v>0</v>
      </c>
      <c r="F19" s="56" t="s">
        <v>247</v>
      </c>
      <c r="G19" s="56" t="s">
        <v>254</v>
      </c>
      <c r="H19" s="56" t="s">
        <v>255</v>
      </c>
      <c r="I19" s="56" t="s">
        <v>256</v>
      </c>
      <c r="J19" s="56" t="s">
        <v>259</v>
      </c>
      <c r="K19" s="56" t="s">
        <v>257</v>
      </c>
      <c r="L19" s="56" t="s">
        <v>258</v>
      </c>
      <c r="M19" s="56" t="s">
        <v>271</v>
      </c>
    </row>
    <row r="20" spans="1:29" x14ac:dyDescent="0.35">
      <c r="A20" s="54" t="s">
        <v>254</v>
      </c>
      <c r="B20" s="54" t="s">
        <v>132</v>
      </c>
      <c r="C20" s="54" t="s">
        <v>260</v>
      </c>
      <c r="E20" s="56" t="s">
        <v>1</v>
      </c>
      <c r="F20" s="56" t="s">
        <v>2</v>
      </c>
      <c r="G20" s="367"/>
      <c r="H20" s="368"/>
      <c r="I20" s="368"/>
      <c r="J20" s="368"/>
      <c r="K20" s="368"/>
      <c r="L20" s="368"/>
      <c r="M20" s="369"/>
    </row>
    <row r="21" spans="1:29" x14ac:dyDescent="0.35">
      <c r="A21" s="54" t="s">
        <v>255</v>
      </c>
      <c r="B21" s="54" t="s">
        <v>138</v>
      </c>
      <c r="C21" s="54" t="s">
        <v>261</v>
      </c>
      <c r="E21" s="56" t="s">
        <v>3</v>
      </c>
      <c r="F21" s="56" t="s">
        <v>249</v>
      </c>
      <c r="G21" s="56" t="s">
        <v>262</v>
      </c>
      <c r="H21" s="367"/>
      <c r="I21" s="368"/>
      <c r="J21" s="368"/>
      <c r="K21" s="368"/>
      <c r="L21" s="368"/>
      <c r="M21" s="369"/>
    </row>
    <row r="22" spans="1:29" x14ac:dyDescent="0.35">
      <c r="A22" s="54" t="s">
        <v>263</v>
      </c>
      <c r="B22" s="54" t="s">
        <v>142</v>
      </c>
      <c r="C22" s="54" t="s">
        <v>264</v>
      </c>
      <c r="E22" s="56" t="s">
        <v>4</v>
      </c>
      <c r="F22" s="56" t="s">
        <v>263</v>
      </c>
      <c r="G22" s="56" t="s">
        <v>265</v>
      </c>
      <c r="H22" s="367"/>
      <c r="I22" s="368"/>
      <c r="J22" s="368"/>
      <c r="K22" s="368"/>
      <c r="L22" s="368"/>
      <c r="M22" s="369"/>
    </row>
    <row r="23" spans="1:29" x14ac:dyDescent="0.35">
      <c r="A23" s="54" t="s">
        <v>265</v>
      </c>
      <c r="B23" s="54" t="s">
        <v>144</v>
      </c>
      <c r="C23" s="54" t="s">
        <v>266</v>
      </c>
    </row>
    <row r="24" spans="1:29" x14ac:dyDescent="0.35">
      <c r="A24" s="54" t="s">
        <v>256</v>
      </c>
      <c r="B24" s="54" t="s">
        <v>267</v>
      </c>
      <c r="C24" s="54" t="s">
        <v>268</v>
      </c>
    </row>
    <row r="25" spans="1:29" x14ac:dyDescent="0.35">
      <c r="A25" s="54" t="s">
        <v>259</v>
      </c>
      <c r="B25" s="54" t="s">
        <v>275</v>
      </c>
      <c r="C25" s="54" t="s">
        <v>295</v>
      </c>
    </row>
    <row r="26" spans="1:29" x14ac:dyDescent="0.35">
      <c r="A26" s="54" t="s">
        <v>257</v>
      </c>
      <c r="B26" s="54" t="s">
        <v>152</v>
      </c>
      <c r="C26" s="54" t="s">
        <v>260</v>
      </c>
    </row>
    <row r="27" spans="1:29" x14ac:dyDescent="0.35">
      <c r="A27" s="54" t="s">
        <v>258</v>
      </c>
      <c r="B27" s="54" t="s">
        <v>161</v>
      </c>
      <c r="C27" s="54" t="s">
        <v>269</v>
      </c>
    </row>
    <row r="28" spans="1:29" x14ac:dyDescent="0.35">
      <c r="A28" s="54" t="s">
        <v>271</v>
      </c>
      <c r="B28" s="54" t="s">
        <v>377</v>
      </c>
      <c r="C28" s="54" t="s">
        <v>270</v>
      </c>
    </row>
    <row r="29" spans="1:29" x14ac:dyDescent="0.35">
      <c r="A29" s="54" t="s">
        <v>262</v>
      </c>
      <c r="B29" s="54" t="s">
        <v>168</v>
      </c>
      <c r="C29" s="54" t="s">
        <v>243</v>
      </c>
    </row>
    <row r="31" spans="1:29" x14ac:dyDescent="0.35">
      <c r="A31" s="370" t="s">
        <v>296</v>
      </c>
      <c r="B31" s="370"/>
      <c r="C31" s="370"/>
      <c r="D31" s="370"/>
      <c r="E31" s="370"/>
      <c r="F31" s="370"/>
      <c r="G31" s="370"/>
      <c r="H31" s="370"/>
      <c r="I31" s="370"/>
      <c r="J31" s="370"/>
      <c r="K31" s="370"/>
      <c r="L31" s="370"/>
      <c r="M31" s="370"/>
      <c r="N31" s="370"/>
      <c r="O31" s="370"/>
      <c r="P31" s="370"/>
      <c r="Q31" s="370"/>
      <c r="R31" s="370"/>
      <c r="S31" s="370"/>
      <c r="T31" s="370"/>
      <c r="U31" s="370"/>
      <c r="V31" s="370"/>
      <c r="W31" s="370"/>
      <c r="X31" s="370"/>
      <c r="Y31" s="370"/>
      <c r="Z31" s="370"/>
      <c r="AA31" s="370"/>
      <c r="AB31" s="370"/>
      <c r="AC31" s="370"/>
    </row>
    <row r="32" spans="1:29" x14ac:dyDescent="0.35">
      <c r="A32" s="58" t="s">
        <v>297</v>
      </c>
      <c r="B32" s="57"/>
      <c r="C32" s="57"/>
      <c r="D32" s="57"/>
      <c r="E32" s="57"/>
      <c r="F32" s="57"/>
      <c r="G32" s="57"/>
      <c r="H32" s="57"/>
      <c r="I32" s="57"/>
      <c r="J32" s="57"/>
      <c r="K32" s="57"/>
      <c r="L32" s="57"/>
      <c r="M32" s="57"/>
      <c r="N32" s="57"/>
      <c r="O32" s="57"/>
      <c r="P32" s="57"/>
      <c r="Q32" s="57"/>
      <c r="R32" s="57"/>
      <c r="S32" s="57"/>
      <c r="T32" s="57"/>
      <c r="U32" s="57"/>
      <c r="V32" s="57"/>
      <c r="W32" s="57"/>
      <c r="X32" s="57"/>
      <c r="Y32" s="57"/>
      <c r="Z32" s="57"/>
      <c r="AA32" s="57"/>
      <c r="AB32" s="57"/>
      <c r="AC32" s="57"/>
    </row>
    <row r="33" spans="1:29" x14ac:dyDescent="0.35">
      <c r="A33" s="58"/>
      <c r="B33" s="57"/>
      <c r="C33" s="57"/>
      <c r="D33" s="57"/>
      <c r="E33" s="57"/>
      <c r="F33" s="57"/>
      <c r="G33" s="57"/>
      <c r="H33" s="57"/>
      <c r="I33" s="57"/>
      <c r="J33" s="57"/>
      <c r="K33" s="57"/>
      <c r="L33" s="57"/>
      <c r="M33" s="57"/>
      <c r="N33" s="57"/>
      <c r="O33" s="57"/>
      <c r="P33" s="57"/>
      <c r="Q33" s="57"/>
      <c r="R33" s="57"/>
      <c r="S33" s="57"/>
      <c r="T33" s="57"/>
      <c r="U33" s="57"/>
      <c r="V33" s="57"/>
      <c r="W33" s="57"/>
      <c r="X33" s="57"/>
      <c r="Y33" s="57"/>
      <c r="Z33" s="57"/>
      <c r="AA33" s="57"/>
      <c r="AB33" s="57"/>
      <c r="AC33" s="57"/>
    </row>
    <row r="34" spans="1:29" x14ac:dyDescent="0.35">
      <c r="A34" s="59" t="s">
        <v>298</v>
      </c>
      <c r="B34" s="57"/>
      <c r="C34" s="57"/>
      <c r="D34" s="57"/>
      <c r="E34" s="57"/>
      <c r="F34" s="57"/>
      <c r="G34" s="57"/>
      <c r="H34" s="57"/>
      <c r="I34" s="57"/>
      <c r="J34" s="57"/>
      <c r="K34" s="57"/>
      <c r="L34" s="57"/>
      <c r="M34" s="57"/>
      <c r="N34" s="57"/>
      <c r="O34" s="57"/>
      <c r="P34" s="57"/>
      <c r="Q34" s="57"/>
      <c r="R34" s="57"/>
      <c r="S34" s="57"/>
      <c r="T34" s="57"/>
      <c r="U34" s="57"/>
      <c r="V34" s="57"/>
      <c r="W34" s="57"/>
      <c r="X34" s="57"/>
      <c r="Y34" s="57"/>
      <c r="Z34" s="57"/>
      <c r="AA34" s="57"/>
      <c r="AB34" s="57"/>
      <c r="AC34" s="57"/>
    </row>
    <row r="35" spans="1:29" x14ac:dyDescent="0.35">
      <c r="A35" s="58" t="s">
        <v>299</v>
      </c>
      <c r="B35" s="58"/>
      <c r="C35" s="57"/>
      <c r="D35" s="57"/>
      <c r="E35" s="57"/>
      <c r="F35" s="57"/>
      <c r="G35" s="57"/>
      <c r="H35" s="57"/>
      <c r="I35" s="57"/>
      <c r="J35" s="57"/>
      <c r="K35" s="57"/>
      <c r="L35" s="57"/>
      <c r="M35" s="57"/>
      <c r="N35" s="57"/>
      <c r="O35" s="57"/>
      <c r="P35" s="57"/>
      <c r="Q35" s="57"/>
      <c r="R35" s="57"/>
      <c r="S35" s="57"/>
      <c r="T35" s="57"/>
      <c r="U35" s="57"/>
      <c r="V35" s="57"/>
      <c r="W35" s="57"/>
      <c r="X35" s="57"/>
      <c r="Y35" s="57"/>
      <c r="Z35" s="57"/>
      <c r="AA35" s="57"/>
      <c r="AB35" s="57"/>
      <c r="AC35" s="57"/>
    </row>
    <row r="36" spans="1:29" x14ac:dyDescent="0.35">
      <c r="A36" s="58" t="s">
        <v>300</v>
      </c>
      <c r="B36" s="58"/>
      <c r="C36" s="58"/>
      <c r="D36" s="58"/>
      <c r="E36" s="58"/>
      <c r="F36" s="58"/>
      <c r="G36" s="58"/>
      <c r="H36" s="58"/>
      <c r="I36" s="58"/>
      <c r="J36" s="58"/>
      <c r="K36" s="58"/>
      <c r="L36" s="58"/>
      <c r="M36" s="58"/>
      <c r="N36" s="58"/>
      <c r="O36" s="58"/>
      <c r="P36" s="58"/>
      <c r="Q36" s="58"/>
      <c r="R36" s="58"/>
      <c r="S36" s="58"/>
      <c r="T36" s="58"/>
      <c r="U36" s="58"/>
      <c r="V36" s="58"/>
      <c r="W36" s="58"/>
      <c r="X36" s="58"/>
      <c r="Y36" s="58"/>
      <c r="Z36" s="58"/>
      <c r="AA36" s="58"/>
      <c r="AB36" s="58"/>
      <c r="AC36" s="58"/>
    </row>
    <row r="37" spans="1:29" x14ac:dyDescent="0.35">
      <c r="A37" s="58" t="s">
        <v>301</v>
      </c>
      <c r="B37" s="58"/>
      <c r="C37" s="58"/>
      <c r="D37" s="58"/>
      <c r="E37" s="58"/>
      <c r="F37" s="58"/>
      <c r="G37" s="58"/>
      <c r="H37" s="58"/>
      <c r="I37" s="58"/>
      <c r="J37" s="58"/>
      <c r="K37" s="58"/>
      <c r="L37" s="58"/>
      <c r="M37" s="58"/>
      <c r="N37" s="58"/>
      <c r="O37" s="58"/>
      <c r="P37" s="58"/>
      <c r="Q37" s="58"/>
      <c r="R37" s="58"/>
      <c r="S37" s="58"/>
      <c r="T37" s="58"/>
      <c r="U37" s="58"/>
      <c r="V37" s="58"/>
      <c r="W37" s="58"/>
      <c r="X37" s="58"/>
      <c r="Y37" s="58"/>
      <c r="Z37" s="58"/>
      <c r="AA37" s="58"/>
      <c r="AB37" s="58"/>
      <c r="AC37" s="58"/>
    </row>
    <row r="38" spans="1:29" x14ac:dyDescent="0.35">
      <c r="A38" s="58" t="s">
        <v>302</v>
      </c>
      <c r="B38" s="58"/>
      <c r="C38" s="58"/>
      <c r="D38" s="58"/>
      <c r="E38" s="58"/>
      <c r="F38" s="58"/>
      <c r="G38" s="58"/>
      <c r="H38" s="58"/>
      <c r="I38" s="58"/>
      <c r="J38" s="58"/>
      <c r="K38" s="58"/>
      <c r="L38" s="58"/>
      <c r="M38" s="58"/>
      <c r="N38" s="58"/>
      <c r="O38" s="58"/>
      <c r="P38" s="58"/>
      <c r="Q38" s="58"/>
      <c r="R38" s="58"/>
      <c r="S38" s="58"/>
      <c r="T38" s="58"/>
      <c r="U38" s="58"/>
      <c r="V38" s="58"/>
      <c r="W38" s="58"/>
      <c r="X38" s="58"/>
      <c r="Y38" s="58"/>
      <c r="Z38" s="58"/>
      <c r="AA38" s="58"/>
      <c r="AB38" s="58"/>
      <c r="AC38" s="58"/>
    </row>
    <row r="39" spans="1:29" s="58" customFormat="1" ht="23.25" customHeight="1" x14ac:dyDescent="0.25">
      <c r="A39" s="58" t="s">
        <v>303</v>
      </c>
    </row>
    <row r="40" spans="1:29" s="58" customFormat="1" ht="23.25" customHeight="1" x14ac:dyDescent="0.25">
      <c r="A40" s="60" t="s">
        <v>304</v>
      </c>
      <c r="B40" s="61"/>
      <c r="C40" s="61"/>
      <c r="D40" s="61"/>
      <c r="E40" s="61"/>
      <c r="F40" s="61"/>
      <c r="G40" s="61"/>
      <c r="H40" s="61"/>
      <c r="I40" s="61"/>
      <c r="J40" s="61"/>
      <c r="K40" s="61"/>
      <c r="L40" s="61"/>
      <c r="M40" s="61"/>
      <c r="N40" s="61"/>
      <c r="O40" s="61"/>
      <c r="P40" s="61"/>
      <c r="Q40" s="61"/>
      <c r="R40" s="61"/>
      <c r="S40" s="61"/>
      <c r="T40" s="61"/>
      <c r="U40" s="61"/>
      <c r="V40" s="61"/>
      <c r="W40" s="61"/>
      <c r="X40" s="61"/>
      <c r="Y40" s="61"/>
      <c r="Z40" s="61"/>
      <c r="AA40" s="61"/>
      <c r="AB40" s="61"/>
      <c r="AC40" s="61"/>
    </row>
    <row r="41" spans="1:29" s="58" customFormat="1" ht="23.25" customHeight="1" x14ac:dyDescent="0.35">
      <c r="A41" s="48" t="s">
        <v>305</v>
      </c>
      <c r="B41" s="62"/>
      <c r="C41" s="62"/>
      <c r="D41" s="62"/>
      <c r="E41" s="62"/>
      <c r="F41" s="62"/>
      <c r="G41" s="62"/>
      <c r="H41" s="62"/>
      <c r="I41" s="62"/>
      <c r="J41" s="62"/>
      <c r="K41" s="62"/>
      <c r="L41" s="62"/>
      <c r="M41" s="62"/>
      <c r="N41" s="62"/>
      <c r="O41" s="62"/>
      <c r="P41" s="62"/>
      <c r="Q41" s="62"/>
      <c r="R41" s="62"/>
      <c r="S41" s="62"/>
      <c r="T41" s="62"/>
      <c r="U41" s="62"/>
      <c r="V41" s="62"/>
      <c r="W41" s="62"/>
      <c r="X41" s="62"/>
      <c r="Y41" s="62"/>
      <c r="Z41" s="62"/>
      <c r="AA41" s="62"/>
      <c r="AB41" s="62"/>
      <c r="AC41" s="62"/>
    </row>
    <row r="42" spans="1:29" s="58" customFormat="1" ht="23.25" customHeight="1" x14ac:dyDescent="0.25">
      <c r="A42" s="63"/>
      <c r="B42" s="64"/>
      <c r="C42" s="64"/>
      <c r="D42" s="64"/>
      <c r="E42" s="64"/>
      <c r="F42" s="64"/>
      <c r="G42" s="64"/>
      <c r="H42" s="64"/>
      <c r="I42" s="64"/>
      <c r="J42" s="64"/>
      <c r="K42" s="64"/>
      <c r="L42" s="64"/>
      <c r="M42" s="64"/>
      <c r="N42" s="64"/>
      <c r="O42" s="64"/>
      <c r="P42" s="64"/>
      <c r="Q42" s="64"/>
      <c r="R42" s="64"/>
      <c r="S42" s="64"/>
      <c r="T42" s="64"/>
      <c r="U42" s="64"/>
      <c r="V42" s="64"/>
      <c r="W42" s="64"/>
      <c r="X42" s="64"/>
      <c r="Y42" s="64"/>
      <c r="Z42" s="64"/>
      <c r="AA42" s="64"/>
      <c r="AB42" s="64"/>
      <c r="AC42" s="64"/>
    </row>
    <row r="43" spans="1:29" x14ac:dyDescent="0.35">
      <c r="A43" s="65" t="s">
        <v>306</v>
      </c>
      <c r="B43" s="62"/>
      <c r="C43" s="62"/>
      <c r="D43" s="62"/>
      <c r="E43" s="62"/>
      <c r="F43" s="62"/>
      <c r="G43" s="62"/>
      <c r="H43" s="62"/>
      <c r="I43" s="62"/>
      <c r="J43" s="62"/>
      <c r="K43" s="62"/>
      <c r="L43" s="62"/>
      <c r="M43" s="62"/>
      <c r="N43" s="62"/>
      <c r="O43" s="62"/>
      <c r="P43" s="62"/>
      <c r="Q43" s="62"/>
      <c r="R43" s="62"/>
      <c r="S43" s="62"/>
      <c r="T43" s="62"/>
      <c r="U43" s="62"/>
      <c r="V43" s="62"/>
      <c r="W43" s="62"/>
      <c r="X43" s="62"/>
      <c r="Y43" s="62"/>
      <c r="Z43" s="62"/>
      <c r="AA43" s="62"/>
      <c r="AB43" s="62"/>
      <c r="AC43" s="62"/>
    </row>
    <row r="44" spans="1:29" ht="23.25" customHeight="1" x14ac:dyDescent="0.35">
      <c r="A44" s="66" t="s">
        <v>307</v>
      </c>
      <c r="B44" s="62"/>
      <c r="C44" s="62"/>
      <c r="D44" s="62"/>
      <c r="E44" s="62"/>
      <c r="F44" s="62"/>
      <c r="G44" s="62"/>
      <c r="H44" s="62"/>
      <c r="I44" s="62"/>
      <c r="J44" s="62"/>
      <c r="K44" s="62"/>
      <c r="L44" s="62"/>
      <c r="M44" s="62"/>
      <c r="N44" s="62"/>
      <c r="O44" s="62"/>
      <c r="P44" s="62"/>
      <c r="Q44" s="62"/>
      <c r="R44" s="62"/>
      <c r="S44" s="62"/>
      <c r="T44" s="62"/>
      <c r="U44" s="62"/>
      <c r="V44" s="62"/>
      <c r="W44" s="62"/>
      <c r="X44" s="62"/>
      <c r="Y44" s="62"/>
      <c r="Z44" s="62"/>
      <c r="AA44" s="62"/>
      <c r="AB44" s="62"/>
      <c r="AC44" s="62"/>
    </row>
    <row r="45" spans="1:29" x14ac:dyDescent="0.35">
      <c r="A45" s="48" t="s">
        <v>308</v>
      </c>
      <c r="B45" s="64"/>
      <c r="C45" s="64"/>
      <c r="D45" s="64"/>
      <c r="E45" s="64"/>
      <c r="F45" s="64"/>
      <c r="G45" s="64"/>
      <c r="H45" s="64"/>
      <c r="I45" s="64"/>
      <c r="J45" s="64"/>
      <c r="K45" s="64"/>
      <c r="L45" s="64"/>
      <c r="M45" s="64"/>
      <c r="N45" s="64"/>
      <c r="O45" s="64"/>
      <c r="P45" s="64"/>
      <c r="Q45" s="64"/>
      <c r="R45" s="64"/>
      <c r="S45" s="64"/>
      <c r="T45" s="64"/>
      <c r="U45" s="64"/>
      <c r="V45" s="64"/>
      <c r="W45" s="64"/>
      <c r="X45" s="64"/>
      <c r="Y45" s="64"/>
      <c r="Z45" s="64"/>
      <c r="AA45" s="64"/>
      <c r="AB45" s="64"/>
      <c r="AC45" s="64"/>
    </row>
    <row r="46" spans="1:29" x14ac:dyDescent="0.35">
      <c r="A46" s="360" t="s">
        <v>309</v>
      </c>
      <c r="B46" s="360"/>
      <c r="C46" s="360"/>
      <c r="D46" s="360"/>
      <c r="E46" s="360"/>
      <c r="F46" s="360"/>
      <c r="G46" s="360"/>
      <c r="H46" s="360"/>
      <c r="I46" s="360"/>
      <c r="J46" s="360"/>
      <c r="K46" s="360"/>
      <c r="L46" s="360"/>
      <c r="M46" s="360"/>
      <c r="N46" s="360"/>
      <c r="O46" s="360"/>
      <c r="P46" s="360"/>
      <c r="Q46" s="360"/>
      <c r="R46" s="360"/>
      <c r="S46" s="360"/>
      <c r="T46" s="360"/>
      <c r="U46" s="360"/>
      <c r="V46" s="360"/>
      <c r="W46" s="360"/>
      <c r="X46" s="360"/>
      <c r="Y46" s="360"/>
      <c r="Z46" s="360"/>
      <c r="AA46" s="360"/>
      <c r="AB46" s="360"/>
      <c r="AC46" s="360"/>
    </row>
    <row r="47" spans="1:29" ht="23.25" customHeight="1" x14ac:dyDescent="0.35">
      <c r="A47" s="68"/>
      <c r="B47" s="67"/>
      <c r="C47" s="67"/>
      <c r="D47" s="67"/>
      <c r="E47" s="67"/>
      <c r="F47" s="67"/>
      <c r="G47" s="67"/>
      <c r="H47" s="67"/>
      <c r="I47" s="67"/>
      <c r="J47" s="67"/>
      <c r="K47" s="67"/>
      <c r="L47" s="67"/>
      <c r="M47" s="67"/>
      <c r="N47" s="67"/>
      <c r="O47" s="67"/>
      <c r="P47" s="67"/>
      <c r="Q47" s="67"/>
      <c r="R47" s="67"/>
      <c r="S47" s="67"/>
      <c r="T47" s="67"/>
      <c r="U47" s="67"/>
      <c r="V47" s="67"/>
      <c r="W47" s="67"/>
      <c r="X47" s="67"/>
      <c r="Y47" s="67"/>
      <c r="Z47" s="67"/>
      <c r="AA47" s="67"/>
      <c r="AB47" s="67"/>
      <c r="AC47" s="67"/>
    </row>
    <row r="48" spans="1:29" x14ac:dyDescent="0.35">
      <c r="A48" s="69" t="s">
        <v>310</v>
      </c>
      <c r="B48" s="67"/>
      <c r="C48" s="67"/>
      <c r="D48" s="67"/>
      <c r="E48" s="67"/>
      <c r="F48" s="67"/>
      <c r="G48" s="67"/>
      <c r="H48" s="67"/>
      <c r="I48" s="67"/>
      <c r="J48" s="67"/>
      <c r="K48" s="67"/>
      <c r="L48" s="67"/>
      <c r="M48" s="67"/>
      <c r="N48" s="67"/>
      <c r="O48" s="67"/>
      <c r="P48" s="67"/>
      <c r="Q48" s="67"/>
      <c r="R48" s="67"/>
      <c r="S48" s="67"/>
      <c r="T48" s="67"/>
      <c r="U48" s="67"/>
      <c r="V48" s="67"/>
      <c r="W48" s="67"/>
      <c r="X48" s="67"/>
      <c r="Y48" s="67"/>
      <c r="Z48" s="67"/>
      <c r="AA48" s="67"/>
      <c r="AB48" s="67"/>
      <c r="AC48" s="67"/>
    </row>
    <row r="49" spans="1:29" x14ac:dyDescent="0.35">
      <c r="A49" s="360" t="s">
        <v>311</v>
      </c>
      <c r="B49" s="360"/>
      <c r="C49" s="360"/>
      <c r="D49" s="360"/>
      <c r="E49" s="360"/>
      <c r="F49" s="360"/>
      <c r="G49" s="360"/>
      <c r="H49" s="360"/>
      <c r="I49" s="360"/>
      <c r="J49" s="360"/>
      <c r="K49" s="360"/>
      <c r="L49" s="360"/>
      <c r="M49" s="360"/>
      <c r="N49" s="360"/>
      <c r="O49" s="360"/>
      <c r="P49" s="360"/>
      <c r="Q49" s="360"/>
      <c r="R49" s="360"/>
      <c r="S49" s="360"/>
      <c r="T49" s="360"/>
      <c r="U49" s="360"/>
      <c r="V49" s="360"/>
      <c r="W49" s="360"/>
      <c r="X49" s="360"/>
      <c r="Y49" s="360"/>
      <c r="Z49" s="360"/>
      <c r="AA49" s="360"/>
      <c r="AB49" s="360"/>
      <c r="AC49" s="360"/>
    </row>
    <row r="50" spans="1:29" x14ac:dyDescent="0.35">
      <c r="A50" s="50" t="s">
        <v>312</v>
      </c>
      <c r="F50" s="49"/>
    </row>
    <row r="51" spans="1:29" x14ac:dyDescent="0.35">
      <c r="A51" s="50" t="s">
        <v>375</v>
      </c>
      <c r="F51" s="49"/>
    </row>
    <row r="53" spans="1:29" x14ac:dyDescent="0.35">
      <c r="A53" s="70" t="s">
        <v>313</v>
      </c>
    </row>
    <row r="54" spans="1:29" x14ac:dyDescent="0.35">
      <c r="A54" s="50" t="s">
        <v>314</v>
      </c>
    </row>
    <row r="55" spans="1:29" x14ac:dyDescent="0.35">
      <c r="A55" s="50" t="s">
        <v>315</v>
      </c>
    </row>
  </sheetData>
  <sheetProtection algorithmName="SHA-512" hashValue="/z9uTGu+D3aEe7HazqR5g9HCI+ttM9zKtUU5z/iG0XhGUPJyjUSZmQrnd4SGOi4TeciFhTcY/PFsdm065mbMZA==" saltValue="UFs7yOWMaLnoSG8DvRmX6g==" spinCount="100000" sheet="1" selectLockedCells="1"/>
  <mergeCells count="10">
    <mergeCell ref="A46:AC46"/>
    <mergeCell ref="A49:AC49"/>
    <mergeCell ref="A4:AC4"/>
    <mergeCell ref="A5:AC5"/>
    <mergeCell ref="A6:AC6"/>
    <mergeCell ref="F18:M18"/>
    <mergeCell ref="G20:M20"/>
    <mergeCell ref="H21:M21"/>
    <mergeCell ref="H22:M22"/>
    <mergeCell ref="A31:AC31"/>
  </mergeCells>
  <pageMargins left="0.7" right="0.7" top="0.75" bottom="0.75" header="0.3" footer="0.3"/>
  <pageSetup orientation="portrait"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0A05C1-4E1B-40FB-B029-6B259126B766}">
  <sheetPr>
    <tabColor rgb="FFFFFF00"/>
  </sheetPr>
  <dimension ref="A1:M338"/>
  <sheetViews>
    <sheetView showGridLines="0" zoomScale="70" zoomScaleNormal="70" workbookViewId="0">
      <pane ySplit="1" topLeftCell="A3" activePane="bottomLeft" state="frozen"/>
      <selection pane="bottomLeft" activeCell="J19" sqref="J19"/>
    </sheetView>
  </sheetViews>
  <sheetFormatPr defaultRowHeight="15" x14ac:dyDescent="0.25"/>
  <cols>
    <col min="1" max="1" width="6.85546875" style="295" bestFit="1" customWidth="1"/>
    <col min="2" max="2" width="8" style="295" bestFit="1" customWidth="1"/>
    <col min="3" max="3" width="70.7109375" style="246" customWidth="1"/>
    <col min="4" max="4" width="103.140625" style="246" bestFit="1" customWidth="1"/>
    <col min="5" max="5" width="45.42578125" style="246" bestFit="1" customWidth="1"/>
    <col min="6" max="6" width="11.42578125" style="246" bestFit="1" customWidth="1"/>
    <col min="7" max="7" width="11.5703125" style="246" bestFit="1" customWidth="1"/>
    <col min="8" max="11" width="12.42578125" style="246" bestFit="1" customWidth="1"/>
    <col min="12" max="12" width="20.7109375" style="246" customWidth="1"/>
    <col min="13" max="13" width="90.7109375" style="246" customWidth="1"/>
    <col min="14" max="16384" width="9.140625" style="246"/>
  </cols>
  <sheetData>
    <row r="1" spans="1:13" s="315" customFormat="1" ht="66" x14ac:dyDescent="0.25">
      <c r="A1" s="313" t="s">
        <v>32</v>
      </c>
      <c r="B1" s="313" t="s">
        <v>6</v>
      </c>
      <c r="C1" s="313" t="s">
        <v>33</v>
      </c>
      <c r="D1" s="314" t="s">
        <v>353</v>
      </c>
      <c r="E1" s="313" t="s">
        <v>88</v>
      </c>
      <c r="F1" s="313" t="s">
        <v>31</v>
      </c>
      <c r="G1" s="313" t="s">
        <v>334</v>
      </c>
      <c r="H1" s="313" t="s">
        <v>108</v>
      </c>
      <c r="I1" s="313" t="s">
        <v>109</v>
      </c>
      <c r="J1" s="313" t="s">
        <v>110</v>
      </c>
      <c r="K1" s="313" t="s">
        <v>111</v>
      </c>
    </row>
    <row r="2" spans="1:13" s="316" customFormat="1" ht="38.25" x14ac:dyDescent="0.55000000000000004">
      <c r="A2" s="376" t="s">
        <v>34</v>
      </c>
      <c r="B2" s="376"/>
      <c r="C2" s="376"/>
      <c r="D2" s="376"/>
      <c r="E2" s="376"/>
      <c r="F2" s="376"/>
      <c r="G2" s="376"/>
      <c r="H2" s="376"/>
      <c r="I2" s="376"/>
      <c r="J2" s="376"/>
      <c r="K2" s="376"/>
    </row>
    <row r="3" spans="1:13" s="243" customFormat="1" ht="15.75" x14ac:dyDescent="0.25">
      <c r="A3" s="261">
        <v>1</v>
      </c>
      <c r="B3" s="262">
        <v>1.1000000000000001</v>
      </c>
      <c r="C3" s="71" t="s">
        <v>24</v>
      </c>
      <c r="D3" s="381" t="s">
        <v>327</v>
      </c>
      <c r="E3" s="72"/>
      <c r="F3" s="73"/>
      <c r="G3" s="323"/>
      <c r="H3" s="18"/>
      <c r="I3" s="18"/>
      <c r="J3" s="20"/>
      <c r="K3" s="18"/>
      <c r="L3" s="317"/>
      <c r="M3" s="318"/>
    </row>
    <row r="4" spans="1:13" s="243" customFormat="1" ht="15.75" x14ac:dyDescent="0.25">
      <c r="A4" s="263"/>
      <c r="B4" s="264"/>
      <c r="C4" s="373" t="s">
        <v>37</v>
      </c>
      <c r="D4" s="382"/>
      <c r="E4" s="75"/>
      <c r="F4" s="207"/>
      <c r="G4" s="319"/>
      <c r="H4" s="319"/>
      <c r="I4" s="319"/>
      <c r="J4" s="319"/>
      <c r="K4" s="208"/>
      <c r="L4" s="317"/>
      <c r="M4" s="318"/>
    </row>
    <row r="5" spans="1:13" s="243" customFormat="1" ht="15.75" x14ac:dyDescent="0.25">
      <c r="A5" s="265"/>
      <c r="B5" s="266"/>
      <c r="C5" s="374"/>
      <c r="D5" s="74"/>
      <c r="E5" s="76"/>
      <c r="F5" s="320"/>
      <c r="G5" s="321"/>
      <c r="H5" s="321"/>
      <c r="I5" s="321"/>
      <c r="J5" s="321"/>
      <c r="K5" s="322"/>
      <c r="L5" s="317"/>
      <c r="M5" s="318"/>
    </row>
    <row r="6" spans="1:13" s="243" customFormat="1" ht="15.75" x14ac:dyDescent="0.25">
      <c r="A6" s="265"/>
      <c r="B6" s="266"/>
      <c r="C6" s="374"/>
      <c r="D6" s="382" t="s">
        <v>328</v>
      </c>
      <c r="E6" s="77"/>
      <c r="F6" s="78"/>
      <c r="G6" s="324"/>
      <c r="H6" s="21"/>
      <c r="I6" s="21"/>
      <c r="J6" s="22"/>
      <c r="K6" s="21"/>
      <c r="L6" s="317"/>
      <c r="M6" s="318"/>
    </row>
    <row r="7" spans="1:13" s="243" customFormat="1" ht="15.75" x14ac:dyDescent="0.25">
      <c r="A7" s="265"/>
      <c r="B7" s="266"/>
      <c r="C7" s="374"/>
      <c r="D7" s="382"/>
      <c r="E7" s="76"/>
      <c r="F7" s="207"/>
      <c r="G7" s="319"/>
      <c r="H7" s="319"/>
      <c r="I7" s="319"/>
      <c r="J7" s="319"/>
      <c r="K7" s="208"/>
      <c r="L7" s="317"/>
      <c r="M7" s="318"/>
    </row>
    <row r="8" spans="1:13" s="243" customFormat="1" ht="15.75" x14ac:dyDescent="0.25">
      <c r="A8" s="265"/>
      <c r="B8" s="266"/>
      <c r="C8" s="374"/>
      <c r="D8" s="74"/>
      <c r="E8" s="76"/>
      <c r="F8" s="325"/>
      <c r="G8" s="326"/>
      <c r="H8" s="326"/>
      <c r="I8" s="326"/>
      <c r="J8" s="326"/>
      <c r="K8" s="327"/>
      <c r="L8" s="317"/>
      <c r="M8" s="318"/>
    </row>
    <row r="9" spans="1:13" s="243" customFormat="1" ht="15.75" x14ac:dyDescent="0.25">
      <c r="A9" s="265"/>
      <c r="B9" s="266"/>
      <c r="C9" s="374"/>
      <c r="D9" s="74"/>
      <c r="E9" s="76"/>
      <c r="F9" s="325"/>
      <c r="G9" s="326"/>
      <c r="H9" s="326"/>
      <c r="I9" s="326"/>
      <c r="J9" s="326"/>
      <c r="K9" s="327"/>
      <c r="L9" s="317"/>
      <c r="M9" s="318"/>
    </row>
    <row r="10" spans="1:13" s="243" customFormat="1" ht="15.75" x14ac:dyDescent="0.25">
      <c r="A10" s="265"/>
      <c r="B10" s="266"/>
      <c r="C10" s="374"/>
      <c r="D10" s="74"/>
      <c r="E10" s="76"/>
      <c r="F10" s="325"/>
      <c r="G10" s="326"/>
      <c r="H10" s="326"/>
      <c r="I10" s="326"/>
      <c r="J10" s="326"/>
      <c r="K10" s="327"/>
      <c r="L10" s="317"/>
      <c r="M10" s="318"/>
    </row>
    <row r="11" spans="1:13" s="243" customFormat="1" ht="15.75" x14ac:dyDescent="0.25">
      <c r="A11" s="265"/>
      <c r="B11" s="266"/>
      <c r="C11" s="374"/>
      <c r="D11" s="74"/>
      <c r="E11" s="76"/>
      <c r="F11" s="325"/>
      <c r="G11" s="326"/>
      <c r="H11" s="326"/>
      <c r="I11" s="326"/>
      <c r="J11" s="326"/>
      <c r="K11" s="327"/>
      <c r="L11" s="317"/>
      <c r="M11" s="318"/>
    </row>
    <row r="12" spans="1:13" s="243" customFormat="1" ht="15.75" x14ac:dyDescent="0.25">
      <c r="A12" s="265"/>
      <c r="B12" s="266"/>
      <c r="C12" s="374"/>
      <c r="D12" s="74"/>
      <c r="E12" s="76"/>
      <c r="F12" s="320"/>
      <c r="G12" s="321"/>
      <c r="H12" s="321"/>
      <c r="I12" s="321"/>
      <c r="J12" s="321"/>
      <c r="K12" s="322"/>
      <c r="L12" s="317"/>
      <c r="M12" s="318"/>
    </row>
    <row r="13" spans="1:13" s="243" customFormat="1" ht="15.75" x14ac:dyDescent="0.25">
      <c r="A13" s="267">
        <v>1</v>
      </c>
      <c r="B13" s="268">
        <v>1.2</v>
      </c>
      <c r="C13" s="79" t="s">
        <v>25</v>
      </c>
      <c r="D13" s="381" t="s">
        <v>112</v>
      </c>
      <c r="E13" s="80"/>
      <c r="F13" s="324"/>
      <c r="G13" s="81"/>
      <c r="H13" s="21"/>
      <c r="I13" s="21"/>
      <c r="J13" s="22"/>
      <c r="K13" s="21"/>
      <c r="L13" s="317"/>
      <c r="M13" s="318"/>
    </row>
    <row r="14" spans="1:13" s="243" customFormat="1" ht="15.75" x14ac:dyDescent="0.25">
      <c r="A14" s="269"/>
      <c r="B14" s="270"/>
      <c r="C14" s="373" t="s">
        <v>38</v>
      </c>
      <c r="D14" s="382"/>
      <c r="E14" s="82"/>
      <c r="F14" s="207"/>
      <c r="G14" s="328"/>
      <c r="H14" s="319"/>
      <c r="I14" s="319"/>
      <c r="J14" s="319"/>
      <c r="K14" s="208"/>
      <c r="L14" s="317"/>
      <c r="M14" s="318"/>
    </row>
    <row r="15" spans="1:13" s="243" customFormat="1" ht="15.75" x14ac:dyDescent="0.25">
      <c r="A15" s="269"/>
      <c r="B15" s="270"/>
      <c r="C15" s="374"/>
      <c r="D15" s="83"/>
      <c r="E15" s="82"/>
      <c r="F15" s="320"/>
      <c r="G15" s="329"/>
      <c r="H15" s="321"/>
      <c r="I15" s="321"/>
      <c r="J15" s="321"/>
      <c r="K15" s="322"/>
      <c r="L15" s="317"/>
      <c r="M15" s="318"/>
    </row>
    <row r="16" spans="1:13" s="243" customFormat="1" ht="15.75" x14ac:dyDescent="0.25">
      <c r="A16" s="269"/>
      <c r="B16" s="270"/>
      <c r="C16" s="374"/>
      <c r="D16" s="382" t="s">
        <v>113</v>
      </c>
      <c r="E16" s="82"/>
      <c r="F16" s="324"/>
      <c r="G16" s="81"/>
      <c r="H16" s="21"/>
      <c r="I16" s="21"/>
      <c r="J16" s="22"/>
      <c r="K16" s="21"/>
      <c r="L16" s="317"/>
      <c r="M16" s="318"/>
    </row>
    <row r="17" spans="1:13" s="243" customFormat="1" ht="15.75" x14ac:dyDescent="0.25">
      <c r="A17" s="269"/>
      <c r="B17" s="270"/>
      <c r="C17" s="374"/>
      <c r="D17" s="382"/>
      <c r="E17" s="82"/>
      <c r="F17" s="207"/>
      <c r="G17" s="328"/>
      <c r="H17" s="319"/>
      <c r="I17" s="319"/>
      <c r="J17" s="319"/>
      <c r="K17" s="208"/>
      <c r="L17" s="317"/>
      <c r="M17" s="318"/>
    </row>
    <row r="18" spans="1:13" s="243" customFormat="1" ht="15.75" x14ac:dyDescent="0.25">
      <c r="A18" s="269"/>
      <c r="B18" s="270"/>
      <c r="C18" s="374"/>
      <c r="D18" s="83"/>
      <c r="E18" s="82"/>
      <c r="F18" s="320"/>
      <c r="G18" s="329"/>
      <c r="H18" s="321"/>
      <c r="I18" s="321"/>
      <c r="J18" s="321"/>
      <c r="K18" s="322"/>
      <c r="L18" s="317"/>
      <c r="M18" s="318"/>
    </row>
    <row r="19" spans="1:13" s="243" customFormat="1" ht="15.75" x14ac:dyDescent="0.25">
      <c r="A19" s="271"/>
      <c r="B19" s="266"/>
      <c r="C19" s="374"/>
      <c r="D19" s="382" t="s">
        <v>116</v>
      </c>
      <c r="E19" s="82"/>
      <c r="F19" s="324"/>
      <c r="G19" s="81"/>
      <c r="H19" s="21"/>
      <c r="I19" s="21"/>
      <c r="J19" s="22"/>
      <c r="K19" s="21"/>
      <c r="L19" s="317"/>
      <c r="M19" s="318"/>
    </row>
    <row r="20" spans="1:13" s="243" customFormat="1" ht="15.75" x14ac:dyDescent="0.25">
      <c r="A20" s="271"/>
      <c r="B20" s="266"/>
      <c r="C20" s="374"/>
      <c r="D20" s="382"/>
      <c r="E20" s="84"/>
      <c r="F20" s="207"/>
      <c r="G20" s="319"/>
      <c r="H20" s="319"/>
      <c r="I20" s="319"/>
      <c r="J20" s="319"/>
      <c r="K20" s="208"/>
      <c r="L20" s="317"/>
      <c r="M20" s="318"/>
    </row>
    <row r="21" spans="1:13" s="243" customFormat="1" ht="15.75" x14ac:dyDescent="0.25">
      <c r="A21" s="271"/>
      <c r="B21" s="266"/>
      <c r="C21" s="374"/>
      <c r="D21" s="74"/>
      <c r="E21" s="84"/>
      <c r="F21" s="320"/>
      <c r="G21" s="321"/>
      <c r="H21" s="321"/>
      <c r="I21" s="321"/>
      <c r="J21" s="321"/>
      <c r="K21" s="322"/>
      <c r="L21" s="317"/>
      <c r="M21" s="318"/>
    </row>
    <row r="22" spans="1:13" s="243" customFormat="1" ht="15.75" x14ac:dyDescent="0.25">
      <c r="A22" s="261">
        <v>1</v>
      </c>
      <c r="B22" s="268">
        <v>1.3</v>
      </c>
      <c r="C22" s="79" t="s">
        <v>26</v>
      </c>
      <c r="D22" s="371" t="s">
        <v>329</v>
      </c>
      <c r="E22" s="86"/>
      <c r="F22" s="78"/>
      <c r="G22" s="324"/>
      <c r="H22" s="21"/>
      <c r="I22" s="21"/>
      <c r="J22" s="22"/>
      <c r="K22" s="21"/>
      <c r="L22" s="317"/>
      <c r="M22" s="318"/>
    </row>
    <row r="23" spans="1:13" s="243" customFormat="1" ht="15.75" x14ac:dyDescent="0.25">
      <c r="A23" s="272"/>
      <c r="B23" s="270"/>
      <c r="C23" s="377" t="s">
        <v>39</v>
      </c>
      <c r="D23" s="372"/>
      <c r="E23" s="82"/>
      <c r="F23" s="330"/>
      <c r="G23" s="319"/>
      <c r="H23" s="319"/>
      <c r="I23" s="319"/>
      <c r="J23" s="319"/>
      <c r="K23" s="208"/>
      <c r="L23" s="317"/>
      <c r="M23" s="318"/>
    </row>
    <row r="24" spans="1:13" s="243" customFormat="1" ht="15.75" x14ac:dyDescent="0.25">
      <c r="A24" s="272"/>
      <c r="B24" s="270"/>
      <c r="C24" s="378"/>
      <c r="D24" s="88"/>
      <c r="E24" s="82"/>
      <c r="F24" s="331"/>
      <c r="G24" s="321"/>
      <c r="H24" s="321"/>
      <c r="I24" s="321"/>
      <c r="J24" s="321"/>
      <c r="K24" s="322"/>
      <c r="L24" s="317"/>
      <c r="M24" s="318"/>
    </row>
    <row r="25" spans="1:13" s="243" customFormat="1" ht="15.75" x14ac:dyDescent="0.25">
      <c r="A25" s="272"/>
      <c r="B25" s="270"/>
      <c r="C25" s="378"/>
      <c r="D25" s="380" t="s">
        <v>330</v>
      </c>
      <c r="E25" s="90"/>
      <c r="F25" s="78"/>
      <c r="G25" s="324"/>
      <c r="H25" s="21"/>
      <c r="I25" s="21"/>
      <c r="J25" s="22"/>
      <c r="K25" s="21"/>
      <c r="L25" s="317"/>
      <c r="M25" s="318"/>
    </row>
    <row r="26" spans="1:13" s="243" customFormat="1" ht="15.75" x14ac:dyDescent="0.25">
      <c r="A26" s="272"/>
      <c r="B26" s="270"/>
      <c r="C26" s="378"/>
      <c r="D26" s="380"/>
      <c r="E26" s="82"/>
      <c r="F26" s="330"/>
      <c r="G26" s="319"/>
      <c r="H26" s="319"/>
      <c r="I26" s="319"/>
      <c r="J26" s="319"/>
      <c r="K26" s="208"/>
      <c r="L26" s="317"/>
      <c r="M26" s="318"/>
    </row>
    <row r="27" spans="1:13" s="243" customFormat="1" ht="15.75" x14ac:dyDescent="0.25">
      <c r="A27" s="272"/>
      <c r="B27" s="270"/>
      <c r="C27" s="378"/>
      <c r="D27" s="88"/>
      <c r="E27" s="82"/>
      <c r="F27" s="331"/>
      <c r="G27" s="321"/>
      <c r="H27" s="321"/>
      <c r="I27" s="321"/>
      <c r="J27" s="321"/>
      <c r="K27" s="322"/>
      <c r="L27" s="317"/>
      <c r="M27" s="318"/>
    </row>
    <row r="28" spans="1:13" s="243" customFormat="1" ht="15.75" x14ac:dyDescent="0.25">
      <c r="A28" s="272"/>
      <c r="B28" s="270"/>
      <c r="C28" s="378"/>
      <c r="D28" s="88" t="s">
        <v>331</v>
      </c>
      <c r="E28" s="90"/>
      <c r="F28" s="78"/>
      <c r="G28" s="324"/>
      <c r="H28" s="21"/>
      <c r="I28" s="21"/>
      <c r="J28" s="22"/>
      <c r="K28" s="21"/>
      <c r="L28" s="317"/>
      <c r="M28" s="318"/>
    </row>
    <row r="29" spans="1:13" s="243" customFormat="1" ht="15.75" x14ac:dyDescent="0.25">
      <c r="A29" s="272"/>
      <c r="B29" s="270"/>
      <c r="C29" s="378"/>
      <c r="D29" s="88"/>
      <c r="E29" s="82"/>
      <c r="F29" s="330"/>
      <c r="G29" s="319"/>
      <c r="H29" s="319"/>
      <c r="I29" s="319"/>
      <c r="J29" s="319"/>
      <c r="K29" s="208"/>
      <c r="L29" s="317"/>
      <c r="M29" s="318"/>
    </row>
    <row r="30" spans="1:13" s="243" customFormat="1" ht="15.75" x14ac:dyDescent="0.25">
      <c r="A30" s="265"/>
      <c r="B30" s="266"/>
      <c r="C30" s="378"/>
      <c r="D30" s="88"/>
      <c r="E30" s="82"/>
      <c r="F30" s="325"/>
      <c r="G30" s="326"/>
      <c r="H30" s="326"/>
      <c r="I30" s="326"/>
      <c r="J30" s="326"/>
      <c r="K30" s="327"/>
      <c r="L30" s="317"/>
      <c r="M30" s="318"/>
    </row>
    <row r="31" spans="1:13" s="243" customFormat="1" ht="15.75" x14ac:dyDescent="0.25">
      <c r="A31" s="265"/>
      <c r="B31" s="266"/>
      <c r="C31" s="378"/>
      <c r="D31" s="91"/>
      <c r="E31" s="84"/>
      <c r="F31" s="325"/>
      <c r="G31" s="326"/>
      <c r="H31" s="326"/>
      <c r="I31" s="326"/>
      <c r="J31" s="326"/>
      <c r="K31" s="327"/>
      <c r="L31" s="317"/>
      <c r="M31" s="318"/>
    </row>
    <row r="32" spans="1:13" s="243" customFormat="1" ht="15.75" x14ac:dyDescent="0.25">
      <c r="A32" s="265"/>
      <c r="B32" s="266"/>
      <c r="C32" s="378"/>
      <c r="D32" s="91"/>
      <c r="E32" s="84"/>
      <c r="F32" s="325"/>
      <c r="G32" s="326"/>
      <c r="H32" s="326"/>
      <c r="I32" s="326"/>
      <c r="J32" s="326"/>
      <c r="K32" s="327"/>
      <c r="L32" s="317"/>
      <c r="M32" s="318"/>
    </row>
    <row r="33" spans="1:13" s="243" customFormat="1" ht="15.75" x14ac:dyDescent="0.25">
      <c r="A33" s="273"/>
      <c r="B33" s="274"/>
      <c r="C33" s="379"/>
      <c r="D33" s="91"/>
      <c r="E33" s="92"/>
      <c r="F33" s="320"/>
      <c r="G33" s="321"/>
      <c r="H33" s="321"/>
      <c r="I33" s="321"/>
      <c r="J33" s="321"/>
      <c r="K33" s="322"/>
      <c r="L33" s="317"/>
      <c r="M33" s="318"/>
    </row>
    <row r="34" spans="1:13" s="243" customFormat="1" ht="15.75" x14ac:dyDescent="0.25">
      <c r="A34" s="269">
        <v>1</v>
      </c>
      <c r="B34" s="270">
        <v>1.4</v>
      </c>
      <c r="C34" s="79" t="s">
        <v>27</v>
      </c>
      <c r="D34" s="371" t="s">
        <v>117</v>
      </c>
      <c r="E34" s="93"/>
      <c r="F34" s="332"/>
      <c r="G34" s="81"/>
      <c r="H34" s="21"/>
      <c r="I34" s="21"/>
      <c r="J34" s="22"/>
      <c r="K34" s="21"/>
      <c r="L34" s="317"/>
      <c r="M34" s="318"/>
    </row>
    <row r="35" spans="1:13" s="243" customFormat="1" ht="15.75" x14ac:dyDescent="0.25">
      <c r="A35" s="267"/>
      <c r="B35" s="268"/>
      <c r="C35" s="373" t="s">
        <v>35</v>
      </c>
      <c r="D35" s="372"/>
      <c r="E35" s="94"/>
      <c r="F35" s="207"/>
      <c r="G35" s="328"/>
      <c r="H35" s="319"/>
      <c r="I35" s="319"/>
      <c r="J35" s="319"/>
      <c r="K35" s="208"/>
      <c r="L35" s="317"/>
      <c r="M35" s="318"/>
    </row>
    <row r="36" spans="1:13" s="243" customFormat="1" ht="15.75" x14ac:dyDescent="0.25">
      <c r="A36" s="269"/>
      <c r="B36" s="270"/>
      <c r="C36" s="374"/>
      <c r="D36" s="95"/>
      <c r="E36" s="94"/>
      <c r="F36" s="320"/>
      <c r="G36" s="329"/>
      <c r="H36" s="321"/>
      <c r="I36" s="321"/>
      <c r="J36" s="321"/>
      <c r="K36" s="322"/>
      <c r="L36" s="317"/>
      <c r="M36" s="318"/>
    </row>
    <row r="37" spans="1:13" s="243" customFormat="1" ht="15.75" x14ac:dyDescent="0.25">
      <c r="A37" s="269"/>
      <c r="B37" s="270"/>
      <c r="C37" s="374"/>
      <c r="D37" s="372" t="s">
        <v>119</v>
      </c>
      <c r="E37" s="94"/>
      <c r="F37" s="324"/>
      <c r="G37" s="81"/>
      <c r="H37" s="21"/>
      <c r="I37" s="21"/>
      <c r="J37" s="22"/>
      <c r="K37" s="21"/>
      <c r="L37" s="317"/>
      <c r="M37" s="318"/>
    </row>
    <row r="38" spans="1:13" s="243" customFormat="1" ht="15.75" x14ac:dyDescent="0.25">
      <c r="A38" s="269"/>
      <c r="B38" s="270"/>
      <c r="C38" s="374"/>
      <c r="D38" s="372"/>
      <c r="E38" s="94"/>
      <c r="F38" s="207"/>
      <c r="G38" s="328"/>
      <c r="H38" s="319"/>
      <c r="I38" s="319"/>
      <c r="J38" s="319"/>
      <c r="K38" s="208"/>
      <c r="L38" s="317"/>
      <c r="M38" s="318"/>
    </row>
    <row r="39" spans="1:13" s="243" customFormat="1" ht="15.75" x14ac:dyDescent="0.25">
      <c r="A39" s="269"/>
      <c r="B39" s="270"/>
      <c r="C39" s="374"/>
      <c r="D39" s="95"/>
      <c r="E39" s="94"/>
      <c r="F39" s="325"/>
      <c r="G39" s="333"/>
      <c r="H39" s="326"/>
      <c r="I39" s="326"/>
      <c r="J39" s="326"/>
      <c r="K39" s="327"/>
      <c r="L39" s="317"/>
      <c r="M39" s="318"/>
    </row>
    <row r="40" spans="1:13" s="243" customFormat="1" ht="15.75" x14ac:dyDescent="0.25">
      <c r="A40" s="269"/>
      <c r="B40" s="270"/>
      <c r="C40" s="374"/>
      <c r="D40" s="95"/>
      <c r="E40" s="94"/>
      <c r="F40" s="325"/>
      <c r="G40" s="333"/>
      <c r="H40" s="326"/>
      <c r="I40" s="326"/>
      <c r="J40" s="326"/>
      <c r="K40" s="327"/>
      <c r="L40" s="317"/>
      <c r="M40" s="318"/>
    </row>
    <row r="41" spans="1:13" s="243" customFormat="1" ht="15.75" x14ac:dyDescent="0.25">
      <c r="A41" s="269"/>
      <c r="B41" s="270"/>
      <c r="C41" s="374"/>
      <c r="D41" s="95"/>
      <c r="E41" s="94"/>
      <c r="F41" s="325"/>
      <c r="G41" s="333"/>
      <c r="H41" s="326"/>
      <c r="I41" s="326"/>
      <c r="J41" s="326"/>
      <c r="K41" s="327"/>
      <c r="L41" s="317"/>
      <c r="M41" s="318"/>
    </row>
    <row r="42" spans="1:13" s="243" customFormat="1" ht="15.75" x14ac:dyDescent="0.25">
      <c r="A42" s="271"/>
      <c r="B42" s="266"/>
      <c r="C42" s="374"/>
      <c r="D42" s="95"/>
      <c r="E42" s="94"/>
      <c r="F42" s="325"/>
      <c r="G42" s="326"/>
      <c r="H42" s="326"/>
      <c r="I42" s="326"/>
      <c r="J42" s="326"/>
      <c r="K42" s="327"/>
      <c r="L42" s="317"/>
      <c r="M42" s="318"/>
    </row>
    <row r="43" spans="1:13" s="243" customFormat="1" ht="15.75" x14ac:dyDescent="0.25">
      <c r="A43" s="271"/>
      <c r="B43" s="266"/>
      <c r="C43" s="374"/>
      <c r="D43" s="96"/>
      <c r="E43" s="97"/>
      <c r="F43" s="325"/>
      <c r="G43" s="326"/>
      <c r="H43" s="326"/>
      <c r="I43" s="326"/>
      <c r="J43" s="326"/>
      <c r="K43" s="327"/>
      <c r="L43" s="317"/>
      <c r="M43" s="318"/>
    </row>
    <row r="44" spans="1:13" s="243" customFormat="1" ht="15.75" x14ac:dyDescent="0.25">
      <c r="A44" s="271"/>
      <c r="B44" s="266"/>
      <c r="C44" s="374"/>
      <c r="D44" s="96"/>
      <c r="E44" s="97"/>
      <c r="F44" s="325"/>
      <c r="G44" s="326"/>
      <c r="H44" s="326"/>
      <c r="I44" s="326"/>
      <c r="J44" s="326"/>
      <c r="K44" s="327"/>
      <c r="L44" s="317"/>
      <c r="M44" s="318"/>
    </row>
    <row r="45" spans="1:13" s="243" customFormat="1" ht="15.75" x14ac:dyDescent="0.25">
      <c r="A45" s="271"/>
      <c r="B45" s="266"/>
      <c r="C45" s="375"/>
      <c r="D45" s="98"/>
      <c r="E45" s="99"/>
      <c r="F45" s="320"/>
      <c r="G45" s="321"/>
      <c r="H45" s="321"/>
      <c r="I45" s="321"/>
      <c r="J45" s="321"/>
      <c r="K45" s="322"/>
      <c r="L45" s="317"/>
      <c r="M45" s="318"/>
    </row>
    <row r="46" spans="1:13" s="243" customFormat="1" ht="15.75" x14ac:dyDescent="0.25">
      <c r="A46" s="267">
        <v>1</v>
      </c>
      <c r="B46" s="268">
        <v>1.5</v>
      </c>
      <c r="C46" s="100" t="s">
        <v>28</v>
      </c>
      <c r="D46" s="372" t="s">
        <v>332</v>
      </c>
      <c r="E46" s="386"/>
      <c r="F46" s="78"/>
      <c r="G46" s="324"/>
      <c r="H46" s="21"/>
      <c r="I46" s="21"/>
      <c r="J46" s="22"/>
      <c r="K46" s="21"/>
      <c r="L46" s="317"/>
      <c r="M46" s="318"/>
    </row>
    <row r="47" spans="1:13" s="243" customFormat="1" ht="15.75" x14ac:dyDescent="0.25">
      <c r="A47" s="269"/>
      <c r="B47" s="270"/>
      <c r="C47" s="377" t="s">
        <v>36</v>
      </c>
      <c r="D47" s="372"/>
      <c r="E47" s="387"/>
      <c r="F47" s="330"/>
      <c r="G47" s="319"/>
      <c r="H47" s="319"/>
      <c r="I47" s="319"/>
      <c r="J47" s="319"/>
      <c r="K47" s="208"/>
      <c r="L47" s="317"/>
      <c r="M47" s="318"/>
    </row>
    <row r="48" spans="1:13" s="243" customFormat="1" ht="15.75" x14ac:dyDescent="0.25">
      <c r="A48" s="269"/>
      <c r="B48" s="270"/>
      <c r="C48" s="378"/>
      <c r="D48" s="87"/>
      <c r="E48" s="387"/>
      <c r="F48" s="334"/>
      <c r="G48" s="326"/>
      <c r="H48" s="326"/>
      <c r="I48" s="326"/>
      <c r="J48" s="326"/>
      <c r="K48" s="327"/>
      <c r="L48" s="317"/>
      <c r="M48" s="318"/>
    </row>
    <row r="49" spans="1:13" s="243" customFormat="1" ht="15.75" x14ac:dyDescent="0.25">
      <c r="A49" s="269"/>
      <c r="B49" s="270"/>
      <c r="C49" s="378"/>
      <c r="D49" s="87"/>
      <c r="E49" s="387"/>
      <c r="F49" s="334"/>
      <c r="G49" s="326"/>
      <c r="H49" s="326"/>
      <c r="I49" s="326"/>
      <c r="J49" s="326"/>
      <c r="K49" s="327"/>
      <c r="L49" s="317"/>
      <c r="M49" s="318"/>
    </row>
    <row r="50" spans="1:13" s="243" customFormat="1" ht="15.75" x14ac:dyDescent="0.25">
      <c r="A50" s="269"/>
      <c r="B50" s="270"/>
      <c r="C50" s="378"/>
      <c r="D50" s="87"/>
      <c r="E50" s="387"/>
      <c r="F50" s="334"/>
      <c r="G50" s="326"/>
      <c r="H50" s="326"/>
      <c r="I50" s="326"/>
      <c r="J50" s="326"/>
      <c r="K50" s="327"/>
      <c r="L50" s="317"/>
      <c r="M50" s="318"/>
    </row>
    <row r="51" spans="1:13" s="243" customFormat="1" ht="15.75" x14ac:dyDescent="0.25">
      <c r="A51" s="269"/>
      <c r="B51" s="270"/>
      <c r="C51" s="378"/>
      <c r="D51" s="87"/>
      <c r="E51" s="387"/>
      <c r="F51" s="334"/>
      <c r="G51" s="326"/>
      <c r="H51" s="326"/>
      <c r="I51" s="326"/>
      <c r="J51" s="326"/>
      <c r="K51" s="327"/>
      <c r="L51" s="317"/>
      <c r="M51" s="318"/>
    </row>
    <row r="52" spans="1:13" s="243" customFormat="1" ht="15.75" x14ac:dyDescent="0.25">
      <c r="A52" s="269"/>
      <c r="B52" s="270"/>
      <c r="C52" s="378"/>
      <c r="D52" s="87"/>
      <c r="E52" s="387"/>
      <c r="F52" s="334"/>
      <c r="G52" s="326"/>
      <c r="H52" s="326"/>
      <c r="I52" s="326"/>
      <c r="J52" s="326"/>
      <c r="K52" s="327"/>
      <c r="L52" s="317"/>
      <c r="M52" s="318"/>
    </row>
    <row r="53" spans="1:13" s="243" customFormat="1" ht="15.75" x14ac:dyDescent="0.25">
      <c r="A53" s="269"/>
      <c r="B53" s="270"/>
      <c r="C53" s="378"/>
      <c r="D53" s="87"/>
      <c r="E53" s="387"/>
      <c r="F53" s="334"/>
      <c r="G53" s="326"/>
      <c r="H53" s="326"/>
      <c r="I53" s="326"/>
      <c r="J53" s="326"/>
      <c r="K53" s="327"/>
      <c r="L53" s="317"/>
      <c r="M53" s="318"/>
    </row>
    <row r="54" spans="1:13" s="243" customFormat="1" ht="15.75" x14ac:dyDescent="0.25">
      <c r="A54" s="271"/>
      <c r="B54" s="266"/>
      <c r="C54" s="378"/>
      <c r="D54" s="87"/>
      <c r="E54" s="387"/>
      <c r="F54" s="325"/>
      <c r="G54" s="326"/>
      <c r="H54" s="326"/>
      <c r="I54" s="326"/>
      <c r="J54" s="326"/>
      <c r="K54" s="327"/>
      <c r="L54" s="317"/>
      <c r="M54" s="318"/>
    </row>
    <row r="55" spans="1:13" s="243" customFormat="1" ht="15.75" x14ac:dyDescent="0.25">
      <c r="A55" s="271"/>
      <c r="B55" s="266"/>
      <c r="C55" s="378"/>
      <c r="D55" s="87"/>
      <c r="E55" s="84"/>
      <c r="F55" s="325"/>
      <c r="G55" s="326"/>
      <c r="H55" s="326"/>
      <c r="I55" s="326"/>
      <c r="J55" s="326"/>
      <c r="K55" s="327"/>
      <c r="L55" s="317"/>
      <c r="M55" s="318"/>
    </row>
    <row r="56" spans="1:13" s="243" customFormat="1" ht="15.75" x14ac:dyDescent="0.25">
      <c r="A56" s="275"/>
      <c r="B56" s="274"/>
      <c r="C56" s="379"/>
      <c r="D56" s="87"/>
      <c r="E56" s="84"/>
      <c r="F56" s="320"/>
      <c r="G56" s="321"/>
      <c r="H56" s="321"/>
      <c r="I56" s="321"/>
      <c r="J56" s="321"/>
      <c r="K56" s="322"/>
      <c r="L56" s="317"/>
      <c r="M56" s="318"/>
    </row>
    <row r="57" spans="1:13" s="243" customFormat="1" ht="15.75" x14ac:dyDescent="0.25">
      <c r="A57" s="269">
        <v>1</v>
      </c>
      <c r="B57" s="270">
        <v>1.6</v>
      </c>
      <c r="C57" s="101" t="s">
        <v>29</v>
      </c>
      <c r="D57" s="371" t="s">
        <v>115</v>
      </c>
      <c r="E57" s="93"/>
      <c r="F57" s="332"/>
      <c r="G57" s="81"/>
      <c r="H57" s="21"/>
      <c r="I57" s="21"/>
      <c r="J57" s="22"/>
      <c r="K57" s="21"/>
      <c r="L57" s="317"/>
      <c r="M57" s="318"/>
    </row>
    <row r="58" spans="1:13" s="243" customFormat="1" ht="15.75" x14ac:dyDescent="0.25">
      <c r="A58" s="267"/>
      <c r="B58" s="268"/>
      <c r="C58" s="388" t="s">
        <v>40</v>
      </c>
      <c r="D58" s="372"/>
      <c r="E58" s="94"/>
      <c r="F58" s="207"/>
      <c r="G58" s="328"/>
      <c r="H58" s="319"/>
      <c r="I58" s="319"/>
      <c r="J58" s="319"/>
      <c r="K58" s="208"/>
      <c r="L58" s="317"/>
      <c r="M58" s="318"/>
    </row>
    <row r="59" spans="1:13" s="243" customFormat="1" ht="15.75" x14ac:dyDescent="0.25">
      <c r="A59" s="269"/>
      <c r="B59" s="270"/>
      <c r="C59" s="389"/>
      <c r="D59" s="95"/>
      <c r="E59" s="94"/>
      <c r="F59" s="325"/>
      <c r="G59" s="333"/>
      <c r="H59" s="326"/>
      <c r="I59" s="326"/>
      <c r="J59" s="326"/>
      <c r="K59" s="327"/>
      <c r="L59" s="317"/>
      <c r="M59" s="318"/>
    </row>
    <row r="60" spans="1:13" s="243" customFormat="1" ht="15.75" x14ac:dyDescent="0.25">
      <c r="A60" s="269"/>
      <c r="B60" s="270"/>
      <c r="C60" s="389"/>
      <c r="D60" s="95"/>
      <c r="E60" s="94"/>
      <c r="F60" s="325"/>
      <c r="G60" s="333"/>
      <c r="H60" s="326"/>
      <c r="I60" s="326"/>
      <c r="J60" s="326"/>
      <c r="K60" s="327"/>
      <c r="L60" s="317"/>
      <c r="M60" s="318"/>
    </row>
    <row r="61" spans="1:13" s="243" customFormat="1" ht="15.75" x14ac:dyDescent="0.25">
      <c r="A61" s="269"/>
      <c r="B61" s="270"/>
      <c r="C61" s="389"/>
      <c r="D61" s="95"/>
      <c r="E61" s="94"/>
      <c r="F61" s="325"/>
      <c r="G61" s="333"/>
      <c r="H61" s="326"/>
      <c r="I61" s="326"/>
      <c r="J61" s="326"/>
      <c r="K61" s="327"/>
      <c r="L61" s="317"/>
      <c r="M61" s="318"/>
    </row>
    <row r="62" spans="1:13" s="243" customFormat="1" ht="15.75" x14ac:dyDescent="0.25">
      <c r="A62" s="269"/>
      <c r="B62" s="270"/>
      <c r="C62" s="389"/>
      <c r="D62" s="95"/>
      <c r="E62" s="94"/>
      <c r="F62" s="325"/>
      <c r="G62" s="333"/>
      <c r="H62" s="326"/>
      <c r="I62" s="326"/>
      <c r="J62" s="326"/>
      <c r="K62" s="327"/>
      <c r="L62" s="317"/>
      <c r="M62" s="318"/>
    </row>
    <row r="63" spans="1:13" s="243" customFormat="1" ht="15.75" x14ac:dyDescent="0.25">
      <c r="A63" s="269"/>
      <c r="B63" s="270"/>
      <c r="C63" s="389"/>
      <c r="D63" s="95"/>
      <c r="E63" s="94"/>
      <c r="F63" s="325"/>
      <c r="G63" s="333"/>
      <c r="H63" s="326"/>
      <c r="I63" s="326"/>
      <c r="J63" s="326"/>
      <c r="K63" s="327"/>
      <c r="L63" s="317"/>
      <c r="M63" s="318"/>
    </row>
    <row r="64" spans="1:13" s="243" customFormat="1" ht="15.75" x14ac:dyDescent="0.25">
      <c r="A64" s="269"/>
      <c r="B64" s="270"/>
      <c r="C64" s="389"/>
      <c r="D64" s="95"/>
      <c r="E64" s="94"/>
      <c r="F64" s="325"/>
      <c r="G64" s="333"/>
      <c r="H64" s="326"/>
      <c r="I64" s="326"/>
      <c r="J64" s="326"/>
      <c r="K64" s="327"/>
      <c r="L64" s="317"/>
      <c r="M64" s="318"/>
    </row>
    <row r="65" spans="1:13" s="243" customFormat="1" ht="15.75" x14ac:dyDescent="0.25">
      <c r="A65" s="271"/>
      <c r="B65" s="266"/>
      <c r="C65" s="389"/>
      <c r="D65" s="244"/>
      <c r="E65" s="94"/>
      <c r="F65" s="325"/>
      <c r="G65" s="326"/>
      <c r="H65" s="326"/>
      <c r="I65" s="326"/>
      <c r="J65" s="326"/>
      <c r="K65" s="327"/>
      <c r="L65" s="317"/>
      <c r="M65" s="318"/>
    </row>
    <row r="66" spans="1:13" s="243" customFormat="1" ht="15.75" x14ac:dyDescent="0.25">
      <c r="A66" s="271"/>
      <c r="B66" s="266"/>
      <c r="C66" s="389"/>
      <c r="D66" s="95"/>
      <c r="E66" s="97"/>
      <c r="F66" s="325"/>
      <c r="G66" s="326"/>
      <c r="H66" s="326"/>
      <c r="I66" s="326"/>
      <c r="J66" s="326"/>
      <c r="K66" s="327"/>
      <c r="L66" s="317"/>
      <c r="M66" s="318"/>
    </row>
    <row r="67" spans="1:13" s="243" customFormat="1" ht="15.75" x14ac:dyDescent="0.25">
      <c r="A67" s="271"/>
      <c r="B67" s="266"/>
      <c r="C67" s="389"/>
      <c r="D67" s="95"/>
      <c r="E67" s="97"/>
      <c r="F67" s="325"/>
      <c r="G67" s="326"/>
      <c r="H67" s="326"/>
      <c r="I67" s="326"/>
      <c r="J67" s="326"/>
      <c r="K67" s="327"/>
      <c r="L67" s="317"/>
      <c r="M67" s="318"/>
    </row>
    <row r="68" spans="1:13" s="243" customFormat="1" ht="15.75" x14ac:dyDescent="0.25">
      <c r="A68" s="271"/>
      <c r="B68" s="266"/>
      <c r="C68" s="102"/>
      <c r="D68" s="103"/>
      <c r="E68" s="97"/>
      <c r="F68" s="320"/>
      <c r="G68" s="321"/>
      <c r="H68" s="321"/>
      <c r="I68" s="321"/>
      <c r="J68" s="321"/>
      <c r="K68" s="322"/>
      <c r="L68" s="317"/>
      <c r="M68" s="318"/>
    </row>
    <row r="69" spans="1:13" s="243" customFormat="1" ht="15.75" x14ac:dyDescent="0.25">
      <c r="A69" s="267">
        <v>1</v>
      </c>
      <c r="B69" s="268">
        <v>1.7</v>
      </c>
      <c r="C69" s="79" t="s">
        <v>30</v>
      </c>
      <c r="D69" s="372" t="s">
        <v>333</v>
      </c>
      <c r="E69" s="86"/>
      <c r="F69" s="78"/>
      <c r="G69" s="332"/>
      <c r="H69" s="21"/>
      <c r="I69" s="21"/>
      <c r="J69" s="22"/>
      <c r="K69" s="21"/>
      <c r="L69" s="317"/>
      <c r="M69" s="318"/>
    </row>
    <row r="70" spans="1:13" s="243" customFormat="1" ht="15.75" x14ac:dyDescent="0.25">
      <c r="A70" s="269"/>
      <c r="B70" s="270"/>
      <c r="C70" s="373" t="s">
        <v>42</v>
      </c>
      <c r="D70" s="372"/>
      <c r="E70" s="82"/>
      <c r="F70" s="330"/>
      <c r="G70" s="319"/>
      <c r="H70" s="319"/>
      <c r="I70" s="319"/>
      <c r="J70" s="319"/>
      <c r="K70" s="208"/>
      <c r="L70" s="317"/>
      <c r="M70" s="318"/>
    </row>
    <row r="71" spans="1:13" s="243" customFormat="1" ht="15.75" x14ac:dyDescent="0.25">
      <c r="A71" s="269"/>
      <c r="B71" s="270"/>
      <c r="C71" s="374"/>
      <c r="D71" s="83"/>
      <c r="E71" s="82"/>
      <c r="F71" s="334"/>
      <c r="G71" s="326"/>
      <c r="H71" s="326"/>
      <c r="I71" s="326"/>
      <c r="J71" s="326"/>
      <c r="K71" s="327"/>
      <c r="L71" s="317"/>
      <c r="M71" s="318"/>
    </row>
    <row r="72" spans="1:13" s="243" customFormat="1" ht="15.75" x14ac:dyDescent="0.25">
      <c r="A72" s="269"/>
      <c r="B72" s="270"/>
      <c r="C72" s="374"/>
      <c r="D72" s="83"/>
      <c r="E72" s="82"/>
      <c r="F72" s="334"/>
      <c r="G72" s="326"/>
      <c r="H72" s="326"/>
      <c r="I72" s="326"/>
      <c r="J72" s="326"/>
      <c r="K72" s="327"/>
      <c r="L72" s="317"/>
      <c r="M72" s="318"/>
    </row>
    <row r="73" spans="1:13" s="243" customFormat="1" ht="15.75" x14ac:dyDescent="0.25">
      <c r="A73" s="269"/>
      <c r="B73" s="270"/>
      <c r="C73" s="374"/>
      <c r="D73" s="83"/>
      <c r="E73" s="82"/>
      <c r="F73" s="334"/>
      <c r="G73" s="326"/>
      <c r="H73" s="326"/>
      <c r="I73" s="326"/>
      <c r="J73" s="326"/>
      <c r="K73" s="327"/>
      <c r="L73" s="317"/>
      <c r="M73" s="318"/>
    </row>
    <row r="74" spans="1:13" s="243" customFormat="1" ht="15.75" x14ac:dyDescent="0.25">
      <c r="A74" s="269"/>
      <c r="B74" s="270"/>
      <c r="C74" s="374"/>
      <c r="D74" s="83"/>
      <c r="E74" s="82"/>
      <c r="F74" s="334"/>
      <c r="G74" s="326"/>
      <c r="H74" s="326"/>
      <c r="I74" s="326"/>
      <c r="J74" s="326"/>
      <c r="K74" s="327"/>
      <c r="L74" s="317"/>
      <c r="M74" s="318"/>
    </row>
    <row r="75" spans="1:13" s="243" customFormat="1" ht="15.75" x14ac:dyDescent="0.25">
      <c r="A75" s="269"/>
      <c r="B75" s="270"/>
      <c r="C75" s="374"/>
      <c r="D75" s="83"/>
      <c r="E75" s="82"/>
      <c r="F75" s="334"/>
      <c r="G75" s="326"/>
      <c r="H75" s="326"/>
      <c r="I75" s="326"/>
      <c r="J75" s="326"/>
      <c r="K75" s="327"/>
      <c r="L75" s="317"/>
      <c r="M75" s="318"/>
    </row>
    <row r="76" spans="1:13" s="243" customFormat="1" ht="15.75" x14ac:dyDescent="0.25">
      <c r="A76" s="269"/>
      <c r="B76" s="270"/>
      <c r="C76" s="374"/>
      <c r="D76" s="83"/>
      <c r="E76" s="82"/>
      <c r="F76" s="334"/>
      <c r="G76" s="326"/>
      <c r="H76" s="326"/>
      <c r="I76" s="326"/>
      <c r="J76" s="326"/>
      <c r="K76" s="327"/>
      <c r="L76" s="317"/>
      <c r="M76" s="318"/>
    </row>
    <row r="77" spans="1:13" s="243" customFormat="1" ht="15.75" x14ac:dyDescent="0.25">
      <c r="A77" s="269"/>
      <c r="B77" s="270"/>
      <c r="C77" s="374"/>
      <c r="D77" s="83"/>
      <c r="E77" s="82"/>
      <c r="F77" s="335"/>
      <c r="G77" s="326"/>
      <c r="H77" s="326"/>
      <c r="I77" s="326"/>
      <c r="J77" s="326"/>
      <c r="K77" s="327"/>
      <c r="L77" s="317"/>
      <c r="M77" s="318"/>
    </row>
    <row r="78" spans="1:13" s="243" customFormat="1" ht="15.75" x14ac:dyDescent="0.25">
      <c r="A78" s="269"/>
      <c r="B78" s="270"/>
      <c r="C78" s="374"/>
      <c r="D78" s="83"/>
      <c r="E78" s="84"/>
      <c r="F78" s="335"/>
      <c r="G78" s="326"/>
      <c r="H78" s="326"/>
      <c r="I78" s="326"/>
      <c r="J78" s="326"/>
      <c r="K78" s="327"/>
      <c r="L78" s="317"/>
      <c r="M78" s="318"/>
    </row>
    <row r="79" spans="1:13" s="243" customFormat="1" ht="15.75" x14ac:dyDescent="0.25">
      <c r="A79" s="276"/>
      <c r="B79" s="277"/>
      <c r="C79" s="375"/>
      <c r="D79" s="104"/>
      <c r="E79" s="92"/>
      <c r="F79" s="336"/>
      <c r="G79" s="321"/>
      <c r="H79" s="321"/>
      <c r="I79" s="321"/>
      <c r="J79" s="321"/>
      <c r="K79" s="322"/>
      <c r="L79" s="317"/>
      <c r="M79" s="318"/>
    </row>
    <row r="80" spans="1:13" s="243" customFormat="1" ht="15.75" x14ac:dyDescent="0.25">
      <c r="A80" s="278">
        <v>1</v>
      </c>
      <c r="B80" s="270">
        <v>1.8</v>
      </c>
      <c r="C80" s="79" t="s">
        <v>30</v>
      </c>
      <c r="D80" s="382" t="s">
        <v>114</v>
      </c>
      <c r="E80" s="90"/>
      <c r="F80" s="245"/>
      <c r="G80" s="81"/>
      <c r="H80" s="21"/>
      <c r="I80" s="21"/>
      <c r="J80" s="22"/>
      <c r="K80" s="21"/>
      <c r="L80" s="317"/>
      <c r="M80" s="318"/>
    </row>
    <row r="81" spans="1:13" s="243" customFormat="1" ht="15.75" x14ac:dyDescent="0.25">
      <c r="A81" s="279"/>
      <c r="B81" s="268"/>
      <c r="C81" s="373" t="s">
        <v>41</v>
      </c>
      <c r="D81" s="382"/>
      <c r="E81" s="82"/>
      <c r="F81" s="207"/>
      <c r="G81" s="328"/>
      <c r="H81" s="319"/>
      <c r="I81" s="319"/>
      <c r="J81" s="319"/>
      <c r="K81" s="208"/>
      <c r="L81" s="317"/>
      <c r="M81" s="318"/>
    </row>
    <row r="82" spans="1:13" s="243" customFormat="1" ht="15.75" x14ac:dyDescent="0.25">
      <c r="A82" s="279"/>
      <c r="B82" s="270"/>
      <c r="C82" s="374"/>
      <c r="D82" s="83"/>
      <c r="E82" s="82"/>
      <c r="F82" s="320"/>
      <c r="G82" s="329"/>
      <c r="H82" s="321"/>
      <c r="I82" s="321"/>
      <c r="J82" s="321"/>
      <c r="K82" s="322"/>
      <c r="L82" s="317"/>
      <c r="M82" s="318"/>
    </row>
    <row r="83" spans="1:13" s="243" customFormat="1" ht="15.75" x14ac:dyDescent="0.25">
      <c r="A83" s="279"/>
      <c r="B83" s="270"/>
      <c r="C83" s="374"/>
      <c r="D83" s="372" t="s">
        <v>118</v>
      </c>
      <c r="E83" s="90"/>
      <c r="F83" s="245"/>
      <c r="G83" s="81"/>
      <c r="H83" s="21"/>
      <c r="I83" s="21"/>
      <c r="J83" s="22"/>
      <c r="K83" s="21"/>
      <c r="L83" s="317"/>
      <c r="M83" s="318"/>
    </row>
    <row r="84" spans="1:13" s="243" customFormat="1" ht="15.75" x14ac:dyDescent="0.25">
      <c r="A84" s="279"/>
      <c r="B84" s="270"/>
      <c r="C84" s="374"/>
      <c r="D84" s="372"/>
      <c r="E84" s="82"/>
      <c r="F84" s="207"/>
      <c r="G84" s="328"/>
      <c r="H84" s="337"/>
      <c r="I84" s="319"/>
      <c r="J84" s="319"/>
      <c r="K84" s="208"/>
      <c r="L84" s="317"/>
      <c r="M84" s="318"/>
    </row>
    <row r="85" spans="1:13" s="243" customFormat="1" ht="15.75" x14ac:dyDescent="0.25">
      <c r="A85" s="279"/>
      <c r="B85" s="270"/>
      <c r="C85" s="374"/>
      <c r="D85" s="83"/>
      <c r="E85" s="82"/>
      <c r="F85" s="325"/>
      <c r="G85" s="333"/>
      <c r="H85" s="326"/>
      <c r="I85" s="326"/>
      <c r="J85" s="326"/>
      <c r="K85" s="327"/>
      <c r="L85" s="317"/>
      <c r="M85" s="318"/>
    </row>
    <row r="86" spans="1:13" s="243" customFormat="1" ht="15.75" x14ac:dyDescent="0.25">
      <c r="A86" s="279"/>
      <c r="B86" s="270"/>
      <c r="C86" s="374"/>
      <c r="D86" s="83"/>
      <c r="E86" s="82"/>
      <c r="F86" s="335"/>
      <c r="G86" s="333"/>
      <c r="H86" s="326"/>
      <c r="I86" s="326"/>
      <c r="J86" s="326"/>
      <c r="K86" s="327"/>
      <c r="L86" s="317"/>
      <c r="M86" s="318"/>
    </row>
    <row r="87" spans="1:13" s="243" customFormat="1" ht="15.75" x14ac:dyDescent="0.25">
      <c r="A87" s="279"/>
      <c r="B87" s="270"/>
      <c r="C87" s="374"/>
      <c r="D87" s="83"/>
      <c r="E87" s="82"/>
      <c r="F87" s="325"/>
      <c r="G87" s="333"/>
      <c r="H87" s="326"/>
      <c r="I87" s="326"/>
      <c r="J87" s="326"/>
      <c r="K87" s="327"/>
      <c r="L87" s="317"/>
      <c r="M87" s="318"/>
    </row>
    <row r="88" spans="1:13" s="243" customFormat="1" ht="15.75" x14ac:dyDescent="0.25">
      <c r="A88" s="279"/>
      <c r="B88" s="270"/>
      <c r="C88" s="374"/>
      <c r="D88" s="83"/>
      <c r="E88" s="82"/>
      <c r="F88" s="325"/>
      <c r="G88" s="333"/>
      <c r="H88" s="326"/>
      <c r="I88" s="326"/>
      <c r="J88" s="326"/>
      <c r="K88" s="327"/>
      <c r="L88" s="317"/>
      <c r="M88" s="318"/>
    </row>
    <row r="89" spans="1:13" s="243" customFormat="1" ht="15.75" x14ac:dyDescent="0.25">
      <c r="A89" s="280"/>
      <c r="B89" s="281"/>
      <c r="C89" s="374"/>
      <c r="D89" s="83"/>
      <c r="E89" s="82"/>
      <c r="F89" s="325"/>
      <c r="G89" s="326"/>
      <c r="H89" s="326"/>
      <c r="I89" s="326"/>
      <c r="J89" s="326"/>
      <c r="K89" s="327"/>
      <c r="L89" s="317"/>
      <c r="M89" s="318"/>
    </row>
    <row r="90" spans="1:13" s="243" customFormat="1" ht="15.75" x14ac:dyDescent="0.25">
      <c r="A90" s="280"/>
      <c r="B90" s="281"/>
      <c r="C90" s="374"/>
      <c r="D90" s="105"/>
      <c r="E90" s="82"/>
      <c r="F90" s="325"/>
      <c r="G90" s="326"/>
      <c r="H90" s="326"/>
      <c r="I90" s="326"/>
      <c r="J90" s="326"/>
      <c r="K90" s="327"/>
      <c r="L90" s="317"/>
      <c r="M90" s="318"/>
    </row>
    <row r="91" spans="1:13" s="316" customFormat="1" ht="38.25" x14ac:dyDescent="0.55000000000000004">
      <c r="A91" s="383" t="s">
        <v>43</v>
      </c>
      <c r="B91" s="384"/>
      <c r="C91" s="384"/>
      <c r="D91" s="384"/>
      <c r="E91" s="384"/>
      <c r="F91" s="384"/>
      <c r="G91" s="384"/>
      <c r="H91" s="384"/>
      <c r="I91" s="384"/>
      <c r="J91" s="384"/>
      <c r="K91" s="385"/>
    </row>
    <row r="92" spans="1:13" ht="15.75" x14ac:dyDescent="0.25">
      <c r="A92" s="282">
        <v>2</v>
      </c>
      <c r="B92" s="283">
        <v>2.1</v>
      </c>
      <c r="C92" s="100" t="s">
        <v>176</v>
      </c>
      <c r="D92" s="106" t="s">
        <v>172</v>
      </c>
      <c r="E92" s="107"/>
      <c r="F92" s="24"/>
      <c r="G92" s="323"/>
      <c r="H92" s="18"/>
      <c r="I92" s="18"/>
      <c r="J92" s="20"/>
      <c r="K92" s="18"/>
    </row>
    <row r="93" spans="1:13" ht="15.75" x14ac:dyDescent="0.25">
      <c r="A93" s="269"/>
      <c r="B93" s="270"/>
      <c r="C93" s="378" t="s">
        <v>44</v>
      </c>
      <c r="D93" s="89"/>
      <c r="E93" s="108"/>
      <c r="F93" s="247"/>
      <c r="G93" s="248"/>
      <c r="H93" s="248"/>
      <c r="I93" s="248"/>
      <c r="J93" s="248"/>
      <c r="K93" s="249"/>
    </row>
    <row r="94" spans="1:13" ht="15.75" x14ac:dyDescent="0.25">
      <c r="A94" s="269"/>
      <c r="B94" s="270"/>
      <c r="C94" s="378"/>
      <c r="D94" s="89"/>
      <c r="E94" s="108"/>
      <c r="F94" s="250"/>
      <c r="K94" s="251"/>
    </row>
    <row r="95" spans="1:13" ht="15.75" x14ac:dyDescent="0.25">
      <c r="A95" s="269"/>
      <c r="B95" s="270"/>
      <c r="C95" s="378"/>
      <c r="D95" s="89"/>
      <c r="E95" s="108"/>
      <c r="F95" s="250"/>
      <c r="K95" s="251"/>
    </row>
    <row r="96" spans="1:13" ht="15.75" x14ac:dyDescent="0.25">
      <c r="A96" s="269"/>
      <c r="B96" s="270"/>
      <c r="C96" s="378"/>
      <c r="D96" s="89"/>
      <c r="E96" s="108"/>
      <c r="F96" s="250"/>
      <c r="K96" s="251"/>
    </row>
    <row r="97" spans="1:11" ht="15.75" x14ac:dyDescent="0.25">
      <c r="A97" s="269"/>
      <c r="B97" s="270"/>
      <c r="C97" s="378"/>
      <c r="D97" s="89"/>
      <c r="E97" s="108"/>
      <c r="F97" s="250"/>
      <c r="K97" s="251"/>
    </row>
    <row r="98" spans="1:11" ht="15.75" x14ac:dyDescent="0.25">
      <c r="A98" s="269"/>
      <c r="B98" s="270"/>
      <c r="C98" s="378"/>
      <c r="D98" s="89"/>
      <c r="E98" s="108"/>
      <c r="F98" s="250"/>
      <c r="K98" s="251"/>
    </row>
    <row r="99" spans="1:11" ht="15.75" x14ac:dyDescent="0.25">
      <c r="A99" s="271"/>
      <c r="B99" s="266"/>
      <c r="C99" s="378"/>
      <c r="D99" s="89"/>
      <c r="E99" s="108"/>
      <c r="F99" s="250"/>
      <c r="K99" s="251"/>
    </row>
    <row r="100" spans="1:11" ht="15.75" x14ac:dyDescent="0.25">
      <c r="A100" s="271"/>
      <c r="B100" s="266"/>
      <c r="C100" s="378"/>
      <c r="D100" s="89"/>
      <c r="E100" s="108"/>
      <c r="F100" s="250"/>
      <c r="K100" s="251"/>
    </row>
    <row r="101" spans="1:11" ht="15.75" x14ac:dyDescent="0.25">
      <c r="A101" s="271"/>
      <c r="B101" s="266"/>
      <c r="C101" s="378"/>
      <c r="D101" s="89"/>
      <c r="E101" s="108"/>
      <c r="F101" s="250"/>
      <c r="K101" s="251"/>
    </row>
    <row r="102" spans="1:11" ht="15.75" x14ac:dyDescent="0.25">
      <c r="A102" s="271"/>
      <c r="B102" s="266"/>
      <c r="C102" s="378"/>
      <c r="D102" s="89"/>
      <c r="E102" s="108"/>
      <c r="F102" s="250"/>
      <c r="K102" s="251"/>
    </row>
    <row r="103" spans="1:11" ht="15.75" x14ac:dyDescent="0.25">
      <c r="A103" s="271"/>
      <c r="B103" s="266"/>
      <c r="C103" s="378"/>
      <c r="D103" s="89"/>
      <c r="E103" s="108"/>
      <c r="F103" s="250"/>
      <c r="K103" s="251"/>
    </row>
    <row r="104" spans="1:11" ht="15.75" x14ac:dyDescent="0.25">
      <c r="A104" s="275"/>
      <c r="B104" s="274"/>
      <c r="C104" s="379"/>
      <c r="D104" s="109"/>
      <c r="E104" s="110"/>
      <c r="F104" s="250"/>
      <c r="K104" s="251"/>
    </row>
    <row r="105" spans="1:11" ht="15.75" x14ac:dyDescent="0.25">
      <c r="A105" s="269">
        <v>2</v>
      </c>
      <c r="B105" s="270">
        <v>2.2000000000000002</v>
      </c>
      <c r="C105" s="100" t="s">
        <v>45</v>
      </c>
      <c r="D105" s="106" t="s">
        <v>173</v>
      </c>
      <c r="E105" s="86"/>
      <c r="F105" s="252"/>
      <c r="G105" s="111"/>
      <c r="H105" s="3"/>
      <c r="I105" s="3"/>
      <c r="J105" s="112"/>
      <c r="K105" s="3"/>
    </row>
    <row r="106" spans="1:11" ht="15.75" x14ac:dyDescent="0.25">
      <c r="A106" s="267"/>
      <c r="B106" s="268"/>
      <c r="C106" s="377" t="s">
        <v>46</v>
      </c>
      <c r="D106" s="89"/>
      <c r="E106" s="90"/>
      <c r="F106" s="250"/>
      <c r="K106" s="251"/>
    </row>
    <row r="107" spans="1:11" ht="15.75" x14ac:dyDescent="0.25">
      <c r="A107" s="269"/>
      <c r="B107" s="270"/>
      <c r="C107" s="378"/>
      <c r="D107" s="89"/>
      <c r="E107" s="90"/>
      <c r="F107" s="250"/>
      <c r="K107" s="251"/>
    </row>
    <row r="108" spans="1:11" ht="15.75" x14ac:dyDescent="0.25">
      <c r="A108" s="269"/>
      <c r="B108" s="270"/>
      <c r="C108" s="378"/>
      <c r="D108" s="89"/>
      <c r="E108" s="90"/>
      <c r="F108" s="250"/>
      <c r="K108" s="251"/>
    </row>
    <row r="109" spans="1:11" ht="15.75" x14ac:dyDescent="0.25">
      <c r="A109" s="269"/>
      <c r="B109" s="270"/>
      <c r="C109" s="378"/>
      <c r="D109" s="89"/>
      <c r="E109" s="90"/>
      <c r="F109" s="250"/>
      <c r="K109" s="251"/>
    </row>
    <row r="110" spans="1:11" ht="15.75" x14ac:dyDescent="0.25">
      <c r="A110" s="269"/>
      <c r="B110" s="270"/>
      <c r="C110" s="378"/>
      <c r="D110" s="89"/>
      <c r="E110" s="90"/>
      <c r="F110" s="250"/>
      <c r="K110" s="251"/>
    </row>
    <row r="111" spans="1:11" ht="15.75" x14ac:dyDescent="0.25">
      <c r="A111" s="269"/>
      <c r="B111" s="270"/>
      <c r="C111" s="378"/>
      <c r="D111" s="89"/>
      <c r="E111" s="90"/>
      <c r="F111" s="250"/>
      <c r="K111" s="251"/>
    </row>
    <row r="112" spans="1:11" ht="15.75" x14ac:dyDescent="0.25">
      <c r="A112" s="269"/>
      <c r="B112" s="270"/>
      <c r="C112" s="378"/>
      <c r="D112" s="89"/>
      <c r="E112" s="90"/>
      <c r="F112" s="250"/>
      <c r="K112" s="251"/>
    </row>
    <row r="113" spans="1:11" ht="15.75" x14ac:dyDescent="0.25">
      <c r="A113" s="269"/>
      <c r="B113" s="270"/>
      <c r="C113" s="378"/>
      <c r="D113" s="89"/>
      <c r="E113" s="90"/>
      <c r="F113" s="250"/>
      <c r="K113" s="251"/>
    </row>
    <row r="114" spans="1:11" ht="15.75" x14ac:dyDescent="0.25">
      <c r="A114" s="269"/>
      <c r="B114" s="270"/>
      <c r="C114" s="378"/>
      <c r="D114" s="89"/>
      <c r="E114" s="90"/>
      <c r="F114" s="250"/>
      <c r="K114" s="251"/>
    </row>
    <row r="115" spans="1:11" ht="15.75" x14ac:dyDescent="0.25">
      <c r="A115" s="269"/>
      <c r="B115" s="270"/>
      <c r="C115" s="378"/>
      <c r="D115" s="89"/>
      <c r="E115" s="90"/>
      <c r="F115" s="250"/>
      <c r="K115" s="251"/>
    </row>
    <row r="116" spans="1:11" ht="15.75" x14ac:dyDescent="0.25">
      <c r="A116" s="271"/>
      <c r="B116" s="266"/>
      <c r="C116" s="378"/>
      <c r="D116" s="89"/>
      <c r="E116" s="90"/>
      <c r="F116" s="250"/>
      <c r="K116" s="251"/>
    </row>
    <row r="117" spans="1:11" ht="15.75" x14ac:dyDescent="0.25">
      <c r="A117" s="271"/>
      <c r="B117" s="266"/>
      <c r="C117" s="378"/>
      <c r="D117" s="89"/>
      <c r="E117" s="90"/>
      <c r="F117" s="250"/>
      <c r="K117" s="251"/>
    </row>
    <row r="118" spans="1:11" ht="15.75" x14ac:dyDescent="0.25">
      <c r="A118" s="275"/>
      <c r="B118" s="274"/>
      <c r="C118" s="379"/>
      <c r="D118" s="89"/>
      <c r="E118" s="113"/>
      <c r="F118" s="250"/>
      <c r="K118" s="251"/>
    </row>
    <row r="119" spans="1:11" ht="15.75" x14ac:dyDescent="0.25">
      <c r="A119" s="276">
        <v>2</v>
      </c>
      <c r="B119" s="277">
        <v>2.2999999999999998</v>
      </c>
      <c r="C119" s="100" t="s">
        <v>49</v>
      </c>
      <c r="D119" s="371" t="s">
        <v>175</v>
      </c>
      <c r="E119" s="90"/>
      <c r="F119" s="111"/>
      <c r="G119" s="338"/>
      <c r="H119" s="3"/>
      <c r="I119" s="3"/>
      <c r="J119" s="112"/>
      <c r="K119" s="3"/>
    </row>
    <row r="120" spans="1:11" ht="15.75" x14ac:dyDescent="0.25">
      <c r="A120" s="284"/>
      <c r="B120" s="264"/>
      <c r="C120" s="390" t="s">
        <v>50</v>
      </c>
      <c r="D120" s="372"/>
      <c r="E120" s="90"/>
      <c r="F120" s="250"/>
      <c r="K120" s="251"/>
    </row>
    <row r="121" spans="1:11" ht="15.75" x14ac:dyDescent="0.25">
      <c r="A121" s="271"/>
      <c r="B121" s="266"/>
      <c r="C121" s="391"/>
      <c r="D121" s="89"/>
      <c r="E121" s="90"/>
      <c r="F121" s="250"/>
      <c r="K121" s="251"/>
    </row>
    <row r="122" spans="1:11" ht="15.75" x14ac:dyDescent="0.25">
      <c r="A122" s="271"/>
      <c r="B122" s="266"/>
      <c r="C122" s="391"/>
      <c r="D122" s="89"/>
      <c r="E122" s="90"/>
      <c r="F122" s="250"/>
      <c r="K122" s="251"/>
    </row>
    <row r="123" spans="1:11" ht="15.75" x14ac:dyDescent="0.25">
      <c r="A123" s="271"/>
      <c r="B123" s="266"/>
      <c r="C123" s="391"/>
      <c r="D123" s="89"/>
      <c r="E123" s="90"/>
      <c r="F123" s="250"/>
      <c r="K123" s="251"/>
    </row>
    <row r="124" spans="1:11" ht="15.75" x14ac:dyDescent="0.25">
      <c r="A124" s="271"/>
      <c r="B124" s="266"/>
      <c r="C124" s="391"/>
      <c r="D124" s="89"/>
      <c r="E124" s="90"/>
      <c r="F124" s="250"/>
      <c r="K124" s="251"/>
    </row>
    <row r="125" spans="1:11" ht="15.75" x14ac:dyDescent="0.25">
      <c r="A125" s="271"/>
      <c r="B125" s="266"/>
      <c r="C125" s="391"/>
      <c r="D125" s="89"/>
      <c r="E125" s="90"/>
      <c r="F125" s="250"/>
      <c r="K125" s="251"/>
    </row>
    <row r="126" spans="1:11" ht="15.75" x14ac:dyDescent="0.25">
      <c r="A126" s="271"/>
      <c r="B126" s="266"/>
      <c r="C126" s="391"/>
      <c r="D126" s="89"/>
      <c r="E126" s="90"/>
      <c r="F126" s="250"/>
      <c r="K126" s="251"/>
    </row>
    <row r="127" spans="1:11" ht="15.75" x14ac:dyDescent="0.25">
      <c r="A127" s="271"/>
      <c r="B127" s="266"/>
      <c r="C127" s="391"/>
      <c r="D127" s="89"/>
      <c r="E127" s="90"/>
      <c r="F127" s="250"/>
      <c r="K127" s="251"/>
    </row>
    <row r="128" spans="1:11" ht="15.75" x14ac:dyDescent="0.25">
      <c r="A128" s="271"/>
      <c r="B128" s="266"/>
      <c r="C128" s="391"/>
      <c r="D128" s="89"/>
      <c r="E128" s="90"/>
      <c r="F128" s="250"/>
      <c r="K128" s="251"/>
    </row>
    <row r="129" spans="1:11" ht="15.75" x14ac:dyDescent="0.25">
      <c r="A129" s="271"/>
      <c r="B129" s="266"/>
      <c r="C129" s="391"/>
      <c r="D129" s="89"/>
      <c r="E129" s="90"/>
      <c r="F129" s="250"/>
      <c r="K129" s="251"/>
    </row>
    <row r="130" spans="1:11" ht="15.75" x14ac:dyDescent="0.25">
      <c r="A130" s="271"/>
      <c r="B130" s="266"/>
      <c r="C130" s="391"/>
      <c r="D130" s="89"/>
      <c r="E130" s="90"/>
      <c r="F130" s="250"/>
      <c r="K130" s="251"/>
    </row>
    <row r="131" spans="1:11" ht="15.75" x14ac:dyDescent="0.25">
      <c r="A131" s="271"/>
      <c r="B131" s="266"/>
      <c r="C131" s="391"/>
      <c r="D131" s="89"/>
      <c r="E131" s="90"/>
      <c r="F131" s="250"/>
      <c r="K131" s="251"/>
    </row>
    <row r="132" spans="1:11" ht="15.75" x14ac:dyDescent="0.25">
      <c r="A132" s="275"/>
      <c r="B132" s="274"/>
      <c r="C132" s="391"/>
      <c r="D132" s="89"/>
      <c r="E132" s="90"/>
      <c r="F132" s="250"/>
      <c r="K132" s="251"/>
    </row>
    <row r="133" spans="1:11" ht="15.75" x14ac:dyDescent="0.25">
      <c r="A133" s="269">
        <v>2</v>
      </c>
      <c r="B133" s="270">
        <v>2.4</v>
      </c>
      <c r="C133" s="79" t="s">
        <v>47</v>
      </c>
      <c r="D133" s="106" t="s">
        <v>174</v>
      </c>
      <c r="E133" s="86"/>
      <c r="F133" s="252"/>
      <c r="G133" s="111"/>
      <c r="H133" s="3"/>
      <c r="I133" s="3"/>
      <c r="J133" s="112"/>
      <c r="K133" s="3"/>
    </row>
    <row r="134" spans="1:11" ht="15.75" x14ac:dyDescent="0.25">
      <c r="A134" s="267"/>
      <c r="B134" s="268"/>
      <c r="C134" s="373" t="s">
        <v>48</v>
      </c>
      <c r="D134" s="89"/>
      <c r="E134" s="90"/>
      <c r="F134" s="250"/>
      <c r="K134" s="251"/>
    </row>
    <row r="135" spans="1:11" ht="15.75" x14ac:dyDescent="0.25">
      <c r="A135" s="269"/>
      <c r="B135" s="270"/>
      <c r="C135" s="374"/>
      <c r="D135" s="89"/>
      <c r="E135" s="90"/>
      <c r="F135" s="250"/>
      <c r="K135" s="251"/>
    </row>
    <row r="136" spans="1:11" ht="15.75" x14ac:dyDescent="0.25">
      <c r="A136" s="269"/>
      <c r="B136" s="270"/>
      <c r="C136" s="374"/>
      <c r="D136" s="89"/>
      <c r="E136" s="90"/>
      <c r="F136" s="250"/>
      <c r="K136" s="251"/>
    </row>
    <row r="137" spans="1:11" ht="15.75" x14ac:dyDescent="0.25">
      <c r="A137" s="269"/>
      <c r="B137" s="270"/>
      <c r="C137" s="374"/>
      <c r="D137" s="89"/>
      <c r="E137" s="90"/>
      <c r="F137" s="250"/>
      <c r="K137" s="251"/>
    </row>
    <row r="138" spans="1:11" ht="15.75" x14ac:dyDescent="0.25">
      <c r="A138" s="269"/>
      <c r="B138" s="270"/>
      <c r="C138" s="374"/>
      <c r="D138" s="89"/>
      <c r="E138" s="90"/>
      <c r="F138" s="250"/>
      <c r="K138" s="251"/>
    </row>
    <row r="139" spans="1:11" ht="15.75" x14ac:dyDescent="0.25">
      <c r="A139" s="269"/>
      <c r="B139" s="270"/>
      <c r="C139" s="374"/>
      <c r="D139" s="89"/>
      <c r="E139" s="90"/>
      <c r="F139" s="250"/>
      <c r="K139" s="251"/>
    </row>
    <row r="140" spans="1:11" ht="15.75" x14ac:dyDescent="0.25">
      <c r="A140" s="269"/>
      <c r="B140" s="270"/>
      <c r="C140" s="374"/>
      <c r="D140" s="89"/>
      <c r="E140" s="90"/>
      <c r="F140" s="250"/>
      <c r="K140" s="251"/>
    </row>
    <row r="141" spans="1:11" ht="15.75" x14ac:dyDescent="0.25">
      <c r="A141" s="269"/>
      <c r="B141" s="270"/>
      <c r="C141" s="374"/>
      <c r="D141" s="89"/>
      <c r="E141" s="90"/>
      <c r="F141" s="250"/>
      <c r="K141" s="251"/>
    </row>
    <row r="142" spans="1:11" ht="15.75" x14ac:dyDescent="0.25">
      <c r="A142" s="269"/>
      <c r="B142" s="270"/>
      <c r="C142" s="374"/>
      <c r="D142" s="89"/>
      <c r="E142" s="90"/>
      <c r="F142" s="250"/>
      <c r="K142" s="251"/>
    </row>
    <row r="143" spans="1:11" ht="15.75" x14ac:dyDescent="0.25">
      <c r="A143" s="269"/>
      <c r="B143" s="270"/>
      <c r="C143" s="374"/>
      <c r="D143" s="89"/>
      <c r="E143" s="90"/>
      <c r="F143" s="250"/>
      <c r="K143" s="251"/>
    </row>
    <row r="144" spans="1:11" ht="15.75" x14ac:dyDescent="0.25">
      <c r="A144" s="271"/>
      <c r="B144" s="266"/>
      <c r="C144" s="374"/>
      <c r="D144" s="89"/>
      <c r="E144" s="90"/>
      <c r="F144" s="250"/>
      <c r="K144" s="251"/>
    </row>
    <row r="145" spans="1:11" ht="15.75" x14ac:dyDescent="0.25">
      <c r="A145" s="271"/>
      <c r="B145" s="266"/>
      <c r="C145" s="374"/>
      <c r="D145" s="89"/>
      <c r="E145" s="90"/>
      <c r="F145" s="250"/>
      <c r="K145" s="251"/>
    </row>
    <row r="146" spans="1:11" ht="15.75" x14ac:dyDescent="0.25">
      <c r="A146" s="271"/>
      <c r="B146" s="266"/>
      <c r="C146" s="374"/>
      <c r="D146" s="89"/>
      <c r="E146" s="90"/>
      <c r="F146" s="250"/>
      <c r="K146" s="251"/>
    </row>
    <row r="147" spans="1:11" ht="15.75" x14ac:dyDescent="0.25">
      <c r="A147" s="275"/>
      <c r="B147" s="274"/>
      <c r="C147" s="375"/>
      <c r="D147" s="89"/>
      <c r="E147" s="113"/>
      <c r="F147" s="250"/>
      <c r="K147" s="251"/>
    </row>
    <row r="148" spans="1:11" ht="15.75" x14ac:dyDescent="0.25">
      <c r="A148" s="267">
        <v>2</v>
      </c>
      <c r="B148" s="268">
        <v>2.5</v>
      </c>
      <c r="C148" s="79" t="s">
        <v>51</v>
      </c>
      <c r="D148" s="85" t="s">
        <v>177</v>
      </c>
      <c r="E148" s="107"/>
      <c r="F148" s="111"/>
      <c r="G148" s="338"/>
      <c r="H148" s="3"/>
      <c r="I148" s="3"/>
      <c r="J148" s="112"/>
      <c r="K148" s="3"/>
    </row>
    <row r="149" spans="1:11" ht="15.75" x14ac:dyDescent="0.25">
      <c r="A149" s="267"/>
      <c r="B149" s="268"/>
      <c r="C149" s="373" t="s">
        <v>52</v>
      </c>
      <c r="D149" s="87"/>
      <c r="E149" s="114"/>
      <c r="F149" s="250"/>
      <c r="K149" s="251"/>
    </row>
    <row r="150" spans="1:11" ht="15.75" x14ac:dyDescent="0.25">
      <c r="A150" s="269"/>
      <c r="B150" s="270"/>
      <c r="C150" s="374"/>
      <c r="D150" s="87" t="s">
        <v>178</v>
      </c>
      <c r="E150" s="114"/>
      <c r="F150" s="252"/>
      <c r="G150" s="111"/>
      <c r="H150" s="3"/>
      <c r="I150" s="3"/>
      <c r="J150" s="112"/>
      <c r="K150" s="3"/>
    </row>
    <row r="151" spans="1:11" ht="15.75" x14ac:dyDescent="0.25">
      <c r="A151" s="269"/>
      <c r="B151" s="270"/>
      <c r="C151" s="374"/>
      <c r="D151" s="87"/>
      <c r="E151" s="114"/>
      <c r="F151" s="250"/>
      <c r="K151" s="251"/>
    </row>
    <row r="152" spans="1:11" ht="15.75" x14ac:dyDescent="0.25">
      <c r="A152" s="269"/>
      <c r="B152" s="270"/>
      <c r="C152" s="374"/>
      <c r="D152" s="87"/>
      <c r="E152" s="114"/>
      <c r="F152" s="250"/>
      <c r="K152" s="251"/>
    </row>
    <row r="153" spans="1:11" ht="15.75" x14ac:dyDescent="0.25">
      <c r="A153" s="271"/>
      <c r="B153" s="266"/>
      <c r="C153" s="374"/>
      <c r="D153" s="87"/>
      <c r="E153" s="114"/>
      <c r="F153" s="250"/>
      <c r="K153" s="251"/>
    </row>
    <row r="154" spans="1:11" ht="15.75" x14ac:dyDescent="0.25">
      <c r="A154" s="271"/>
      <c r="B154" s="266"/>
      <c r="C154" s="374"/>
      <c r="D154" s="87"/>
      <c r="E154" s="114"/>
      <c r="F154" s="250"/>
      <c r="K154" s="251"/>
    </row>
    <row r="155" spans="1:11" ht="15.75" x14ac:dyDescent="0.25">
      <c r="A155" s="271"/>
      <c r="B155" s="266"/>
      <c r="C155" s="374"/>
      <c r="D155" s="87"/>
      <c r="E155" s="114"/>
      <c r="F155" s="250"/>
      <c r="K155" s="251"/>
    </row>
    <row r="156" spans="1:11" ht="15.75" x14ac:dyDescent="0.25">
      <c r="A156" s="271"/>
      <c r="B156" s="266"/>
      <c r="C156" s="374"/>
      <c r="D156" s="87"/>
      <c r="E156" s="114"/>
      <c r="F156" s="250"/>
      <c r="K156" s="251"/>
    </row>
    <row r="157" spans="1:11" ht="15.75" x14ac:dyDescent="0.25">
      <c r="A157" s="271"/>
      <c r="B157" s="266"/>
      <c r="C157" s="374"/>
      <c r="D157" s="87"/>
      <c r="E157" s="114"/>
      <c r="F157" s="250"/>
      <c r="K157" s="251"/>
    </row>
    <row r="158" spans="1:11" ht="15.75" x14ac:dyDescent="0.25">
      <c r="A158" s="271"/>
      <c r="B158" s="266"/>
      <c r="C158" s="374"/>
      <c r="D158" s="87"/>
      <c r="E158" s="114"/>
      <c r="F158" s="250"/>
      <c r="K158" s="251"/>
    </row>
    <row r="159" spans="1:11" ht="15.75" x14ac:dyDescent="0.25">
      <c r="A159" s="271"/>
      <c r="B159" s="266"/>
      <c r="C159" s="374"/>
      <c r="D159" s="87"/>
      <c r="E159" s="114"/>
      <c r="F159" s="250"/>
      <c r="K159" s="251"/>
    </row>
    <row r="160" spans="1:11" ht="15.75" x14ac:dyDescent="0.25">
      <c r="A160" s="271"/>
      <c r="B160" s="266"/>
      <c r="C160" s="374"/>
      <c r="D160" s="87"/>
      <c r="E160" s="114"/>
      <c r="F160" s="250"/>
      <c r="K160" s="251"/>
    </row>
    <row r="161" spans="1:11" ht="15.75" x14ac:dyDescent="0.25">
      <c r="A161" s="275"/>
      <c r="B161" s="274"/>
      <c r="C161" s="375"/>
      <c r="D161" s="115"/>
      <c r="E161" s="114"/>
      <c r="F161" s="250"/>
      <c r="K161" s="251"/>
    </row>
    <row r="162" spans="1:11" ht="15.75" x14ac:dyDescent="0.25">
      <c r="A162" s="276">
        <v>2</v>
      </c>
      <c r="B162" s="277">
        <v>2.6</v>
      </c>
      <c r="C162" s="100" t="s">
        <v>55</v>
      </c>
      <c r="D162" s="371" t="s">
        <v>180</v>
      </c>
      <c r="E162" s="107"/>
      <c r="F162" s="111"/>
      <c r="G162" s="338"/>
      <c r="H162" s="3"/>
      <c r="I162" s="3"/>
      <c r="J162" s="112"/>
      <c r="K162" s="3"/>
    </row>
    <row r="163" spans="1:11" ht="15.75" x14ac:dyDescent="0.25">
      <c r="A163" s="267"/>
      <c r="B163" s="268"/>
      <c r="C163" s="390" t="s">
        <v>54</v>
      </c>
      <c r="D163" s="372"/>
      <c r="E163" s="114"/>
      <c r="F163" s="250"/>
      <c r="K163" s="251"/>
    </row>
    <row r="164" spans="1:11" ht="15.75" x14ac:dyDescent="0.25">
      <c r="A164" s="269"/>
      <c r="B164" s="270"/>
      <c r="C164" s="391"/>
      <c r="D164" s="95"/>
      <c r="E164" s="114"/>
      <c r="F164" s="250"/>
      <c r="K164" s="251"/>
    </row>
    <row r="165" spans="1:11" ht="15.75" x14ac:dyDescent="0.25">
      <c r="A165" s="269"/>
      <c r="B165" s="270"/>
      <c r="C165" s="391"/>
      <c r="D165" s="95"/>
      <c r="E165" s="114"/>
      <c r="F165" s="250"/>
      <c r="K165" s="251"/>
    </row>
    <row r="166" spans="1:11" ht="15.75" x14ac:dyDescent="0.25">
      <c r="A166" s="269"/>
      <c r="B166" s="270"/>
      <c r="C166" s="391"/>
      <c r="D166" s="95"/>
      <c r="E166" s="114"/>
      <c r="F166" s="250"/>
      <c r="K166" s="251"/>
    </row>
    <row r="167" spans="1:11" ht="15.75" x14ac:dyDescent="0.25">
      <c r="A167" s="269"/>
      <c r="B167" s="270"/>
      <c r="C167" s="391"/>
      <c r="D167" s="95"/>
      <c r="E167" s="114"/>
      <c r="F167" s="250"/>
      <c r="K167" s="251"/>
    </row>
    <row r="168" spans="1:11" ht="15.75" x14ac:dyDescent="0.25">
      <c r="A168" s="269"/>
      <c r="B168" s="270"/>
      <c r="C168" s="391"/>
      <c r="D168" s="95"/>
      <c r="E168" s="114"/>
      <c r="F168" s="250"/>
      <c r="K168" s="251"/>
    </row>
    <row r="169" spans="1:11" ht="15.75" x14ac:dyDescent="0.25">
      <c r="A169" s="269"/>
      <c r="B169" s="270"/>
      <c r="C169" s="391"/>
      <c r="D169" s="95"/>
      <c r="E169" s="114"/>
      <c r="F169" s="250"/>
      <c r="K169" s="251"/>
    </row>
    <row r="170" spans="1:11" ht="15.75" x14ac:dyDescent="0.25">
      <c r="A170" s="269"/>
      <c r="B170" s="270"/>
      <c r="C170" s="391"/>
      <c r="D170" s="95"/>
      <c r="E170" s="114"/>
      <c r="F170" s="250"/>
      <c r="K170" s="251"/>
    </row>
    <row r="171" spans="1:11" ht="15.75" x14ac:dyDescent="0.25">
      <c r="A171" s="269"/>
      <c r="B171" s="270"/>
      <c r="C171" s="391"/>
      <c r="D171" s="95"/>
      <c r="E171" s="114"/>
      <c r="F171" s="250"/>
      <c r="K171" s="251"/>
    </row>
    <row r="172" spans="1:11" ht="15.75" x14ac:dyDescent="0.25">
      <c r="A172" s="276"/>
      <c r="B172" s="277"/>
      <c r="C172" s="391"/>
      <c r="D172" s="95"/>
      <c r="E172" s="116"/>
      <c r="F172" s="250"/>
      <c r="K172" s="251"/>
    </row>
    <row r="173" spans="1:11" ht="15.75" x14ac:dyDescent="0.25">
      <c r="A173" s="269">
        <v>2</v>
      </c>
      <c r="B173" s="270">
        <v>2.7</v>
      </c>
      <c r="C173" s="100" t="s">
        <v>53</v>
      </c>
      <c r="D173" s="381" t="s">
        <v>179</v>
      </c>
      <c r="E173" s="107"/>
      <c r="F173" s="252"/>
      <c r="G173" s="111"/>
      <c r="H173" s="3"/>
      <c r="I173" s="3"/>
      <c r="J173" s="112"/>
      <c r="K173" s="3"/>
    </row>
    <row r="174" spans="1:11" ht="15.75" x14ac:dyDescent="0.25">
      <c r="A174" s="267"/>
      <c r="B174" s="268"/>
      <c r="C174" s="377" t="s">
        <v>54</v>
      </c>
      <c r="D174" s="382"/>
      <c r="E174" s="114"/>
      <c r="K174" s="251"/>
    </row>
    <row r="175" spans="1:11" ht="15.75" x14ac:dyDescent="0.25">
      <c r="A175" s="269"/>
      <c r="B175" s="270"/>
      <c r="C175" s="378"/>
      <c r="D175" s="74"/>
      <c r="E175" s="114"/>
      <c r="K175" s="251"/>
    </row>
    <row r="176" spans="1:11" ht="15.75" x14ac:dyDescent="0.25">
      <c r="A176" s="269"/>
      <c r="B176" s="270"/>
      <c r="C176" s="378"/>
      <c r="D176" s="74"/>
      <c r="E176" s="114"/>
      <c r="K176" s="251"/>
    </row>
    <row r="177" spans="1:11" ht="15.75" x14ac:dyDescent="0.25">
      <c r="A177" s="269"/>
      <c r="B177" s="270"/>
      <c r="C177" s="378"/>
      <c r="D177" s="74"/>
      <c r="E177" s="114"/>
      <c r="K177" s="251"/>
    </row>
    <row r="178" spans="1:11" ht="15.75" x14ac:dyDescent="0.25">
      <c r="A178" s="269"/>
      <c r="B178" s="270"/>
      <c r="C178" s="378"/>
      <c r="D178" s="74"/>
      <c r="E178" s="114"/>
      <c r="K178" s="251"/>
    </row>
    <row r="179" spans="1:11" ht="15.75" x14ac:dyDescent="0.25">
      <c r="A179" s="269"/>
      <c r="B179" s="270"/>
      <c r="C179" s="378"/>
      <c r="D179" s="74"/>
      <c r="E179" s="114"/>
      <c r="K179" s="251"/>
    </row>
    <row r="180" spans="1:11" ht="15.75" x14ac:dyDescent="0.25">
      <c r="A180" s="269"/>
      <c r="B180" s="270"/>
      <c r="C180" s="378"/>
      <c r="D180" s="74"/>
      <c r="E180" s="114"/>
      <c r="K180" s="251"/>
    </row>
    <row r="181" spans="1:11" ht="15.75" x14ac:dyDescent="0.25">
      <c r="A181" s="269"/>
      <c r="B181" s="270"/>
      <c r="C181" s="378"/>
      <c r="D181" s="74"/>
      <c r="E181" s="114"/>
      <c r="K181" s="251"/>
    </row>
    <row r="182" spans="1:11" ht="15.75" x14ac:dyDescent="0.25">
      <c r="A182" s="269"/>
      <c r="B182" s="270"/>
      <c r="C182" s="378"/>
      <c r="D182" s="74"/>
      <c r="E182" s="114"/>
      <c r="K182" s="251"/>
    </row>
    <row r="183" spans="1:11" ht="15.75" x14ac:dyDescent="0.25">
      <c r="A183" s="275"/>
      <c r="B183" s="274"/>
      <c r="C183" s="378"/>
      <c r="D183" s="104"/>
      <c r="E183" s="116"/>
      <c r="K183" s="251"/>
    </row>
    <row r="184" spans="1:11" s="316" customFormat="1" ht="38.25" x14ac:dyDescent="0.55000000000000004">
      <c r="A184" s="383" t="s">
        <v>209</v>
      </c>
      <c r="B184" s="384"/>
      <c r="C184" s="384"/>
      <c r="D184" s="384"/>
      <c r="E184" s="384"/>
      <c r="F184" s="384"/>
      <c r="G184" s="384"/>
      <c r="H184" s="384"/>
      <c r="I184" s="384"/>
      <c r="J184" s="384"/>
      <c r="K184" s="385"/>
    </row>
    <row r="185" spans="1:11" ht="15.75" x14ac:dyDescent="0.25">
      <c r="A185" s="267">
        <v>3</v>
      </c>
      <c r="B185" s="268">
        <v>3.1</v>
      </c>
      <c r="C185" s="71" t="s">
        <v>56</v>
      </c>
      <c r="D185" s="106" t="s">
        <v>212</v>
      </c>
      <c r="E185" s="114"/>
      <c r="F185" s="24"/>
      <c r="G185" s="339"/>
      <c r="H185" s="18"/>
      <c r="I185" s="18"/>
      <c r="J185" s="20"/>
      <c r="K185" s="18"/>
    </row>
    <row r="186" spans="1:11" ht="15.75" x14ac:dyDescent="0.25">
      <c r="A186" s="284"/>
      <c r="B186" s="264"/>
      <c r="C186" s="373" t="s">
        <v>57</v>
      </c>
      <c r="D186" s="89"/>
      <c r="E186" s="108"/>
      <c r="F186" s="247"/>
      <c r="G186" s="248"/>
      <c r="H186" s="248"/>
      <c r="I186" s="248"/>
      <c r="J186" s="248"/>
      <c r="K186" s="249"/>
    </row>
    <row r="187" spans="1:11" ht="15.75" x14ac:dyDescent="0.25">
      <c r="A187" s="271"/>
      <c r="B187" s="266"/>
      <c r="C187" s="374"/>
      <c r="D187" s="89"/>
      <c r="E187" s="108"/>
      <c r="F187" s="250"/>
      <c r="K187" s="251"/>
    </row>
    <row r="188" spans="1:11" ht="15.75" x14ac:dyDescent="0.25">
      <c r="A188" s="271"/>
      <c r="B188" s="266"/>
      <c r="C188" s="374"/>
      <c r="D188" s="89"/>
      <c r="E188" s="108"/>
      <c r="F188" s="250"/>
      <c r="K188" s="251"/>
    </row>
    <row r="189" spans="1:11" ht="15.75" x14ac:dyDescent="0.25">
      <c r="A189" s="271"/>
      <c r="B189" s="266"/>
      <c r="C189" s="374"/>
      <c r="D189" s="89"/>
      <c r="E189" s="108"/>
      <c r="F189" s="250"/>
      <c r="K189" s="251"/>
    </row>
    <row r="190" spans="1:11" ht="15.75" x14ac:dyDescent="0.25">
      <c r="A190" s="271"/>
      <c r="B190" s="266"/>
      <c r="C190" s="374"/>
      <c r="D190" s="89"/>
      <c r="E190" s="108"/>
      <c r="F190" s="250"/>
      <c r="K190" s="251"/>
    </row>
    <row r="191" spans="1:11" ht="15.75" x14ac:dyDescent="0.25">
      <c r="A191" s="271"/>
      <c r="B191" s="266"/>
      <c r="C191" s="374"/>
      <c r="D191" s="89"/>
      <c r="E191" s="108"/>
      <c r="F191" s="250"/>
      <c r="K191" s="251"/>
    </row>
    <row r="192" spans="1:11" ht="15.75" x14ac:dyDescent="0.25">
      <c r="A192" s="271"/>
      <c r="B192" s="266"/>
      <c r="C192" s="374"/>
      <c r="D192" s="89"/>
      <c r="E192" s="108"/>
      <c r="F192" s="250"/>
      <c r="K192" s="251"/>
    </row>
    <row r="193" spans="1:11" ht="15.75" x14ac:dyDescent="0.25">
      <c r="A193" s="271"/>
      <c r="B193" s="266"/>
      <c r="C193" s="374"/>
      <c r="D193" s="89"/>
      <c r="E193" s="108"/>
      <c r="F193" s="250"/>
      <c r="K193" s="251"/>
    </row>
    <row r="194" spans="1:11" ht="15.75" x14ac:dyDescent="0.25">
      <c r="A194" s="271"/>
      <c r="B194" s="266"/>
      <c r="C194" s="374"/>
      <c r="D194" s="89"/>
      <c r="E194" s="108"/>
      <c r="F194" s="250"/>
      <c r="K194" s="251"/>
    </row>
    <row r="195" spans="1:11" ht="15.75" x14ac:dyDescent="0.25">
      <c r="A195" s="275"/>
      <c r="B195" s="274"/>
      <c r="C195" s="375"/>
      <c r="D195" s="109"/>
      <c r="E195" s="110"/>
      <c r="F195" s="253"/>
      <c r="G195" s="254"/>
      <c r="H195" s="254"/>
      <c r="I195" s="254"/>
      <c r="J195" s="254"/>
      <c r="K195" s="255"/>
    </row>
    <row r="196" spans="1:11" ht="15.75" x14ac:dyDescent="0.25">
      <c r="A196" s="269">
        <v>3</v>
      </c>
      <c r="B196" s="270">
        <v>3.2</v>
      </c>
      <c r="C196" s="71" t="s">
        <v>58</v>
      </c>
      <c r="D196" s="89" t="s">
        <v>210</v>
      </c>
      <c r="E196" s="107"/>
      <c r="F196" s="24"/>
      <c r="G196" s="339"/>
      <c r="H196" s="18"/>
      <c r="I196" s="18"/>
      <c r="J196" s="20"/>
      <c r="K196" s="18"/>
    </row>
    <row r="197" spans="1:11" ht="15.75" x14ac:dyDescent="0.25">
      <c r="A197" s="267"/>
      <c r="B197" s="268"/>
      <c r="C197" s="377" t="s">
        <v>61</v>
      </c>
      <c r="D197" s="89"/>
      <c r="E197" s="108"/>
      <c r="F197" s="247"/>
      <c r="G197" s="248"/>
      <c r="H197" s="248"/>
      <c r="I197" s="248"/>
      <c r="J197" s="248"/>
      <c r="K197" s="249"/>
    </row>
    <row r="198" spans="1:11" ht="15.75" x14ac:dyDescent="0.25">
      <c r="A198" s="269"/>
      <c r="B198" s="270"/>
      <c r="C198" s="378"/>
      <c r="D198" s="89"/>
      <c r="E198" s="108"/>
      <c r="F198" s="250"/>
      <c r="K198" s="251"/>
    </row>
    <row r="199" spans="1:11" ht="15.75" x14ac:dyDescent="0.25">
      <c r="A199" s="269"/>
      <c r="B199" s="270"/>
      <c r="C199" s="378"/>
      <c r="D199" s="89"/>
      <c r="E199" s="108"/>
      <c r="F199" s="250"/>
      <c r="K199" s="251"/>
    </row>
    <row r="200" spans="1:11" ht="15.75" x14ac:dyDescent="0.25">
      <c r="A200" s="269"/>
      <c r="B200" s="270"/>
      <c r="C200" s="378"/>
      <c r="D200" s="89"/>
      <c r="E200" s="108"/>
      <c r="F200" s="250"/>
      <c r="K200" s="251"/>
    </row>
    <row r="201" spans="1:11" ht="15.75" x14ac:dyDescent="0.25">
      <c r="A201" s="269"/>
      <c r="B201" s="270"/>
      <c r="C201" s="378"/>
      <c r="D201" s="89"/>
      <c r="E201" s="108"/>
      <c r="F201" s="250"/>
      <c r="K201" s="251"/>
    </row>
    <row r="202" spans="1:11" ht="15.75" x14ac:dyDescent="0.25">
      <c r="A202" s="269"/>
      <c r="B202" s="270"/>
      <c r="C202" s="378"/>
      <c r="D202" s="89"/>
      <c r="E202" s="108"/>
      <c r="F202" s="250"/>
      <c r="K202" s="251"/>
    </row>
    <row r="203" spans="1:11" ht="15.75" x14ac:dyDescent="0.25">
      <c r="A203" s="269"/>
      <c r="B203" s="270"/>
      <c r="C203" s="378"/>
      <c r="D203" s="89"/>
      <c r="E203" s="108"/>
      <c r="F203" s="250"/>
      <c r="K203" s="251"/>
    </row>
    <row r="204" spans="1:11" ht="15.75" x14ac:dyDescent="0.25">
      <c r="A204" s="269"/>
      <c r="B204" s="270"/>
      <c r="C204" s="378"/>
      <c r="D204" s="89"/>
      <c r="E204" s="108"/>
      <c r="F204" s="250"/>
      <c r="K204" s="251"/>
    </row>
    <row r="205" spans="1:11" ht="15.75" x14ac:dyDescent="0.25">
      <c r="A205" s="269"/>
      <c r="B205" s="270"/>
      <c r="C205" s="378"/>
      <c r="D205" s="89"/>
      <c r="E205" s="108"/>
      <c r="F205" s="250"/>
      <c r="K205" s="251"/>
    </row>
    <row r="206" spans="1:11" ht="15.75" x14ac:dyDescent="0.25">
      <c r="A206" s="269"/>
      <c r="B206" s="270"/>
      <c r="C206" s="378"/>
      <c r="D206" s="89"/>
      <c r="E206" s="108"/>
      <c r="F206" s="250"/>
      <c r="K206" s="251"/>
    </row>
    <row r="207" spans="1:11" ht="15.75" x14ac:dyDescent="0.25">
      <c r="A207" s="269"/>
      <c r="B207" s="270"/>
      <c r="C207" s="378"/>
      <c r="D207" s="89"/>
      <c r="E207" s="108"/>
      <c r="F207" s="250"/>
      <c r="K207" s="251"/>
    </row>
    <row r="208" spans="1:11" ht="15.75" x14ac:dyDescent="0.25">
      <c r="A208" s="276"/>
      <c r="B208" s="277"/>
      <c r="C208" s="378"/>
      <c r="D208" s="89"/>
      <c r="E208" s="110"/>
      <c r="F208" s="253"/>
      <c r="G208" s="254"/>
      <c r="H208" s="254"/>
      <c r="I208" s="254"/>
      <c r="J208" s="254"/>
      <c r="K208" s="255"/>
    </row>
    <row r="209" spans="1:11" ht="15.75" x14ac:dyDescent="0.25">
      <c r="A209" s="269">
        <v>3</v>
      </c>
      <c r="B209" s="270">
        <v>3.3</v>
      </c>
      <c r="C209" s="71" t="s">
        <v>59</v>
      </c>
      <c r="D209" s="371" t="s">
        <v>213</v>
      </c>
      <c r="E209" s="107"/>
      <c r="F209" s="24"/>
      <c r="G209" s="24"/>
      <c r="H209" s="18"/>
      <c r="I209" s="18"/>
      <c r="J209" s="20"/>
      <c r="K209" s="18"/>
    </row>
    <row r="210" spans="1:11" ht="15.75" x14ac:dyDescent="0.25">
      <c r="A210" s="267"/>
      <c r="B210" s="268"/>
      <c r="C210" s="373" t="s">
        <v>60</v>
      </c>
      <c r="D210" s="372"/>
      <c r="E210" s="108"/>
      <c r="F210" s="247"/>
      <c r="G210" s="248"/>
      <c r="H210" s="248"/>
      <c r="I210" s="248"/>
      <c r="J210" s="248"/>
      <c r="K210" s="249"/>
    </row>
    <row r="211" spans="1:11" ht="15.75" x14ac:dyDescent="0.25">
      <c r="A211" s="269"/>
      <c r="B211" s="270"/>
      <c r="C211" s="374"/>
      <c r="D211" s="89"/>
      <c r="E211" s="108"/>
      <c r="F211" s="250"/>
      <c r="K211" s="251"/>
    </row>
    <row r="212" spans="1:11" ht="15.75" x14ac:dyDescent="0.25">
      <c r="A212" s="269"/>
      <c r="B212" s="270"/>
      <c r="C212" s="374"/>
      <c r="D212" s="89"/>
      <c r="E212" s="108"/>
      <c r="F212" s="250"/>
      <c r="K212" s="251"/>
    </row>
    <row r="213" spans="1:11" ht="15.75" x14ac:dyDescent="0.25">
      <c r="A213" s="269"/>
      <c r="B213" s="270"/>
      <c r="C213" s="374"/>
      <c r="D213" s="89"/>
      <c r="E213" s="108"/>
      <c r="F213" s="250"/>
      <c r="K213" s="251"/>
    </row>
    <row r="214" spans="1:11" ht="15.75" x14ac:dyDescent="0.25">
      <c r="A214" s="269"/>
      <c r="B214" s="270"/>
      <c r="C214" s="374"/>
      <c r="D214" s="89"/>
      <c r="E214" s="108"/>
      <c r="F214" s="250"/>
      <c r="K214" s="251"/>
    </row>
    <row r="215" spans="1:11" ht="15.75" x14ac:dyDescent="0.25">
      <c r="A215" s="269"/>
      <c r="B215" s="270"/>
      <c r="C215" s="374"/>
      <c r="D215" s="89"/>
      <c r="E215" s="108"/>
      <c r="F215" s="250"/>
      <c r="K215" s="251"/>
    </row>
    <row r="216" spans="1:11" ht="15.75" x14ac:dyDescent="0.25">
      <c r="A216" s="269"/>
      <c r="B216" s="270"/>
      <c r="C216" s="374"/>
      <c r="D216" s="89"/>
      <c r="E216" s="108"/>
      <c r="F216" s="250"/>
      <c r="K216" s="251"/>
    </row>
    <row r="217" spans="1:11" ht="15.75" x14ac:dyDescent="0.25">
      <c r="A217" s="269"/>
      <c r="B217" s="270"/>
      <c r="C217" s="374"/>
      <c r="D217" s="89"/>
      <c r="E217" s="108"/>
      <c r="F217" s="250"/>
      <c r="K217" s="251"/>
    </row>
    <row r="218" spans="1:11" ht="15.75" x14ac:dyDescent="0.25">
      <c r="A218" s="269"/>
      <c r="B218" s="270"/>
      <c r="C218" s="374"/>
      <c r="D218" s="89"/>
      <c r="E218" s="108"/>
      <c r="F218" s="250"/>
      <c r="K218" s="251"/>
    </row>
    <row r="219" spans="1:11" ht="15.75" x14ac:dyDescent="0.25">
      <c r="A219" s="271"/>
      <c r="B219" s="266"/>
      <c r="C219" s="374"/>
      <c r="D219" s="89"/>
      <c r="E219" s="108"/>
      <c r="F219" s="250"/>
      <c r="K219" s="251"/>
    </row>
    <row r="220" spans="1:11" ht="15.75" x14ac:dyDescent="0.25">
      <c r="A220" s="271"/>
      <c r="B220" s="266"/>
      <c r="C220" s="374"/>
      <c r="D220" s="89"/>
      <c r="E220" s="108"/>
      <c r="F220" s="250"/>
      <c r="K220" s="251"/>
    </row>
    <row r="221" spans="1:11" ht="15.75" x14ac:dyDescent="0.25">
      <c r="A221" s="271"/>
      <c r="B221" s="266"/>
      <c r="C221" s="374"/>
      <c r="D221" s="89"/>
      <c r="E221" s="108"/>
      <c r="F221" s="250"/>
      <c r="K221" s="251"/>
    </row>
    <row r="222" spans="1:11" ht="15.75" x14ac:dyDescent="0.25">
      <c r="A222" s="275"/>
      <c r="B222" s="274"/>
      <c r="C222" s="375"/>
      <c r="D222" s="109"/>
      <c r="E222" s="110"/>
      <c r="F222" s="253"/>
      <c r="G222" s="254"/>
      <c r="H222" s="254"/>
      <c r="I222" s="254"/>
      <c r="J222" s="254"/>
      <c r="K222" s="255"/>
    </row>
    <row r="223" spans="1:11" ht="15.75" x14ac:dyDescent="0.25">
      <c r="A223" s="269">
        <v>3</v>
      </c>
      <c r="B223" s="270">
        <v>3.4</v>
      </c>
      <c r="C223" s="71" t="s">
        <v>62</v>
      </c>
      <c r="D223" s="371" t="s">
        <v>211</v>
      </c>
      <c r="E223" s="86"/>
      <c r="F223" s="24"/>
      <c r="G223" s="24"/>
      <c r="H223" s="18"/>
      <c r="I223" s="18"/>
      <c r="J223" s="20"/>
      <c r="K223" s="18"/>
    </row>
    <row r="224" spans="1:11" ht="15.75" x14ac:dyDescent="0.25">
      <c r="A224" s="267"/>
      <c r="B224" s="268"/>
      <c r="C224" s="377" t="s">
        <v>63</v>
      </c>
      <c r="D224" s="372"/>
      <c r="E224" s="82"/>
      <c r="F224" s="247"/>
      <c r="G224" s="248"/>
      <c r="H224" s="248"/>
      <c r="I224" s="248"/>
      <c r="J224" s="248"/>
      <c r="K224" s="249"/>
    </row>
    <row r="225" spans="1:11" ht="15.75" x14ac:dyDescent="0.25">
      <c r="A225" s="269"/>
      <c r="B225" s="270"/>
      <c r="C225" s="378"/>
      <c r="D225" s="87"/>
      <c r="E225" s="82"/>
      <c r="F225" s="250"/>
      <c r="K225" s="251"/>
    </row>
    <row r="226" spans="1:11" ht="15.75" x14ac:dyDescent="0.25">
      <c r="A226" s="269"/>
      <c r="B226" s="270"/>
      <c r="C226" s="378"/>
      <c r="D226" s="87" t="s">
        <v>227</v>
      </c>
      <c r="E226" s="82"/>
      <c r="F226" s="250"/>
      <c r="K226" s="251"/>
    </row>
    <row r="227" spans="1:11" ht="15.75" x14ac:dyDescent="0.25">
      <c r="A227" s="269"/>
      <c r="B227" s="270"/>
      <c r="C227" s="378"/>
      <c r="D227" s="87"/>
      <c r="E227" s="82"/>
      <c r="F227" s="250"/>
      <c r="K227" s="251"/>
    </row>
    <row r="228" spans="1:11" ht="15.75" x14ac:dyDescent="0.25">
      <c r="A228" s="269"/>
      <c r="B228" s="270"/>
      <c r="C228" s="378"/>
      <c r="D228" s="87"/>
      <c r="E228" s="82"/>
      <c r="F228" s="250"/>
      <c r="K228" s="251"/>
    </row>
    <row r="229" spans="1:11" ht="15.75" x14ac:dyDescent="0.25">
      <c r="A229" s="269"/>
      <c r="B229" s="270"/>
      <c r="C229" s="378"/>
      <c r="D229" s="87"/>
      <c r="E229" s="82"/>
      <c r="F229" s="250"/>
      <c r="K229" s="251"/>
    </row>
    <row r="230" spans="1:11" ht="15.75" x14ac:dyDescent="0.25">
      <c r="A230" s="269"/>
      <c r="B230" s="270"/>
      <c r="C230" s="378"/>
      <c r="D230" s="87"/>
      <c r="E230" s="82"/>
      <c r="F230" s="250"/>
      <c r="K230" s="251"/>
    </row>
    <row r="231" spans="1:11" ht="15.75" x14ac:dyDescent="0.25">
      <c r="A231" s="269"/>
      <c r="B231" s="270"/>
      <c r="C231" s="378"/>
      <c r="D231" s="87"/>
      <c r="E231" s="82"/>
      <c r="F231" s="250"/>
      <c r="K231" s="251"/>
    </row>
    <row r="232" spans="1:11" ht="15.75" x14ac:dyDescent="0.25">
      <c r="A232" s="269"/>
      <c r="B232" s="270"/>
      <c r="C232" s="378"/>
      <c r="D232" s="87"/>
      <c r="E232" s="82"/>
      <c r="F232" s="250"/>
      <c r="K232" s="251"/>
    </row>
    <row r="233" spans="1:11" ht="15.75" x14ac:dyDescent="0.25">
      <c r="A233" s="271"/>
      <c r="B233" s="266"/>
      <c r="C233" s="378"/>
      <c r="D233" s="87"/>
      <c r="E233" s="82"/>
      <c r="F233" s="250"/>
      <c r="K233" s="251"/>
    </row>
    <row r="234" spans="1:11" ht="15.75" x14ac:dyDescent="0.25">
      <c r="A234" s="271"/>
      <c r="B234" s="266"/>
      <c r="C234" s="378"/>
      <c r="D234" s="87"/>
      <c r="E234" s="82"/>
      <c r="F234" s="250"/>
      <c r="K234" s="251"/>
    </row>
    <row r="235" spans="1:11" ht="15.75" x14ac:dyDescent="0.25">
      <c r="A235" s="275"/>
      <c r="B235" s="274"/>
      <c r="C235" s="379"/>
      <c r="D235" s="115"/>
      <c r="E235" s="117"/>
      <c r="F235" s="253"/>
      <c r="G235" s="254"/>
      <c r="H235" s="254"/>
      <c r="I235" s="254"/>
      <c r="J235" s="254"/>
      <c r="K235" s="255"/>
    </row>
    <row r="236" spans="1:11" ht="15.75" x14ac:dyDescent="0.25">
      <c r="A236" s="269">
        <v>3</v>
      </c>
      <c r="B236" s="270">
        <v>3.5</v>
      </c>
      <c r="C236" s="71" t="s">
        <v>64</v>
      </c>
      <c r="D236" s="371" t="s">
        <v>214</v>
      </c>
      <c r="E236" s="86"/>
      <c r="F236" s="24"/>
      <c r="G236" s="24"/>
      <c r="H236" s="18"/>
      <c r="I236" s="18"/>
      <c r="J236" s="20"/>
      <c r="K236" s="18"/>
    </row>
    <row r="237" spans="1:11" ht="15.75" x14ac:dyDescent="0.25">
      <c r="A237" s="267"/>
      <c r="B237" s="268"/>
      <c r="C237" s="377" t="s">
        <v>65</v>
      </c>
      <c r="D237" s="372"/>
      <c r="E237" s="82"/>
      <c r="F237" s="247"/>
      <c r="G237" s="248"/>
      <c r="H237" s="248"/>
      <c r="I237" s="248"/>
      <c r="J237" s="248"/>
      <c r="K237" s="249"/>
    </row>
    <row r="238" spans="1:11" ht="15.75" x14ac:dyDescent="0.25">
      <c r="A238" s="269"/>
      <c r="B238" s="270"/>
      <c r="C238" s="378"/>
      <c r="D238" s="87"/>
      <c r="E238" s="82"/>
      <c r="F238" s="250"/>
      <c r="K238" s="251"/>
    </row>
    <row r="239" spans="1:11" ht="15.75" x14ac:dyDescent="0.25">
      <c r="A239" s="269"/>
      <c r="B239" s="270"/>
      <c r="C239" s="378"/>
      <c r="D239" s="87"/>
      <c r="E239" s="82"/>
      <c r="F239" s="250"/>
      <c r="K239" s="251"/>
    </row>
    <row r="240" spans="1:11" ht="15.75" x14ac:dyDescent="0.25">
      <c r="A240" s="269"/>
      <c r="B240" s="270"/>
      <c r="C240" s="378"/>
      <c r="D240" s="87"/>
      <c r="E240" s="82"/>
      <c r="F240" s="250"/>
      <c r="K240" s="251"/>
    </row>
    <row r="241" spans="1:11" ht="15.75" x14ac:dyDescent="0.25">
      <c r="A241" s="269"/>
      <c r="B241" s="270"/>
      <c r="C241" s="378"/>
      <c r="D241" s="87"/>
      <c r="E241" s="82"/>
      <c r="F241" s="250"/>
      <c r="K241" s="251"/>
    </row>
    <row r="242" spans="1:11" ht="15.75" x14ac:dyDescent="0.25">
      <c r="A242" s="269"/>
      <c r="B242" s="270"/>
      <c r="C242" s="378"/>
      <c r="D242" s="87"/>
      <c r="E242" s="82"/>
      <c r="F242" s="250"/>
      <c r="K242" s="251"/>
    </row>
    <row r="243" spans="1:11" ht="15.75" x14ac:dyDescent="0.25">
      <c r="A243" s="269"/>
      <c r="B243" s="270"/>
      <c r="C243" s="378"/>
      <c r="D243" s="87"/>
      <c r="E243" s="82"/>
      <c r="F243" s="250"/>
      <c r="K243" s="251"/>
    </row>
    <row r="244" spans="1:11" ht="15.75" x14ac:dyDescent="0.25">
      <c r="A244" s="269"/>
      <c r="B244" s="270"/>
      <c r="C244" s="378"/>
      <c r="D244" s="87"/>
      <c r="E244" s="82"/>
      <c r="F244" s="250"/>
      <c r="K244" s="251"/>
    </row>
    <row r="245" spans="1:11" ht="15.75" x14ac:dyDescent="0.25">
      <c r="A245" s="269"/>
      <c r="B245" s="270"/>
      <c r="C245" s="378"/>
      <c r="D245" s="87"/>
      <c r="E245" s="82"/>
      <c r="F245" s="250"/>
      <c r="K245" s="251"/>
    </row>
    <row r="246" spans="1:11" ht="15.75" x14ac:dyDescent="0.25">
      <c r="A246" s="269"/>
      <c r="B246" s="270"/>
      <c r="C246" s="378"/>
      <c r="D246" s="87"/>
      <c r="E246" s="82"/>
      <c r="F246" s="250"/>
      <c r="K246" s="251"/>
    </row>
    <row r="247" spans="1:11" ht="15.75" x14ac:dyDescent="0.25">
      <c r="A247" s="276"/>
      <c r="B247" s="277"/>
      <c r="C247" s="378"/>
      <c r="D247" s="87"/>
      <c r="E247" s="117"/>
      <c r="F247" s="253"/>
      <c r="G247" s="254"/>
      <c r="H247" s="254"/>
      <c r="I247" s="254"/>
      <c r="J247" s="254"/>
      <c r="K247" s="255"/>
    </row>
    <row r="248" spans="1:11" ht="15.75" x14ac:dyDescent="0.25">
      <c r="A248" s="269">
        <v>3</v>
      </c>
      <c r="B248" s="270">
        <v>3.6</v>
      </c>
      <c r="C248" s="71" t="s">
        <v>215</v>
      </c>
      <c r="D248" s="85" t="s">
        <v>378</v>
      </c>
      <c r="E248" s="86"/>
      <c r="F248" s="24"/>
      <c r="G248" s="24"/>
      <c r="H248" s="18"/>
      <c r="I248" s="18"/>
      <c r="J248" s="20"/>
      <c r="K248" s="18"/>
    </row>
    <row r="249" spans="1:11" ht="15.75" x14ac:dyDescent="0.25">
      <c r="A249" s="267"/>
      <c r="B249" s="268"/>
      <c r="C249" s="377" t="s">
        <v>66</v>
      </c>
      <c r="D249" s="87"/>
      <c r="E249" s="82"/>
      <c r="F249" s="247"/>
      <c r="G249" s="248"/>
      <c r="H249" s="248"/>
      <c r="I249" s="248"/>
      <c r="J249" s="248"/>
      <c r="K249" s="249"/>
    </row>
    <row r="250" spans="1:11" ht="15.75" x14ac:dyDescent="0.25">
      <c r="A250" s="269"/>
      <c r="B250" s="270"/>
      <c r="C250" s="378"/>
      <c r="D250" s="87"/>
      <c r="E250" s="82"/>
      <c r="F250" s="250"/>
      <c r="K250" s="251"/>
    </row>
    <row r="251" spans="1:11" ht="15.75" x14ac:dyDescent="0.25">
      <c r="A251" s="269"/>
      <c r="B251" s="270"/>
      <c r="C251" s="378"/>
      <c r="D251" s="87"/>
      <c r="E251" s="82"/>
      <c r="F251" s="250"/>
      <c r="K251" s="251"/>
    </row>
    <row r="252" spans="1:11" ht="15.75" x14ac:dyDescent="0.25">
      <c r="A252" s="269"/>
      <c r="B252" s="270"/>
      <c r="C252" s="378"/>
      <c r="D252" s="87"/>
      <c r="E252" s="82"/>
      <c r="F252" s="250"/>
      <c r="K252" s="251"/>
    </row>
    <row r="253" spans="1:11" ht="15.75" x14ac:dyDescent="0.25">
      <c r="A253" s="269"/>
      <c r="B253" s="270"/>
      <c r="C253" s="378"/>
      <c r="D253" s="87"/>
      <c r="E253" s="82"/>
      <c r="F253" s="250"/>
      <c r="K253" s="251"/>
    </row>
    <row r="254" spans="1:11" ht="15.75" x14ac:dyDescent="0.25">
      <c r="A254" s="269"/>
      <c r="B254" s="270"/>
      <c r="C254" s="378"/>
      <c r="D254" s="87"/>
      <c r="E254" s="82"/>
      <c r="F254" s="250"/>
      <c r="K254" s="251"/>
    </row>
    <row r="255" spans="1:11" ht="36.75" customHeight="1" x14ac:dyDescent="0.25">
      <c r="A255" s="276"/>
      <c r="B255" s="277"/>
      <c r="C255" s="378"/>
      <c r="D255" s="87"/>
      <c r="E255" s="117"/>
      <c r="F255" s="253"/>
      <c r="G255" s="254"/>
      <c r="H255" s="254"/>
      <c r="I255" s="254"/>
      <c r="J255" s="254"/>
      <c r="K255" s="255"/>
    </row>
    <row r="256" spans="1:11" ht="15.75" x14ac:dyDescent="0.25">
      <c r="A256" s="269">
        <v>3</v>
      </c>
      <c r="B256" s="270">
        <v>3.7</v>
      </c>
      <c r="C256" s="71" t="s">
        <v>216</v>
      </c>
      <c r="D256" s="85" t="s">
        <v>283</v>
      </c>
      <c r="E256" s="86"/>
      <c r="F256" s="24"/>
      <c r="G256" s="24"/>
      <c r="H256" s="18"/>
      <c r="I256" s="18"/>
      <c r="J256" s="20"/>
      <c r="K256" s="18"/>
    </row>
    <row r="257" spans="1:11" ht="15.75" x14ac:dyDescent="0.25">
      <c r="A257" s="267"/>
      <c r="B257" s="268"/>
      <c r="C257" s="377" t="s">
        <v>67</v>
      </c>
      <c r="D257" s="87"/>
      <c r="E257" s="82"/>
      <c r="F257" s="247"/>
      <c r="G257" s="248"/>
      <c r="H257" s="248"/>
      <c r="I257" s="248"/>
      <c r="J257" s="248"/>
      <c r="K257" s="249"/>
    </row>
    <row r="258" spans="1:11" ht="15.75" x14ac:dyDescent="0.25">
      <c r="A258" s="269"/>
      <c r="B258" s="270"/>
      <c r="C258" s="378"/>
      <c r="D258" s="87"/>
      <c r="E258" s="82"/>
      <c r="F258" s="250"/>
      <c r="K258" s="251"/>
    </row>
    <row r="259" spans="1:11" ht="15.75" x14ac:dyDescent="0.25">
      <c r="A259" s="269"/>
      <c r="B259" s="270"/>
      <c r="C259" s="378"/>
      <c r="D259" s="87"/>
      <c r="E259" s="82"/>
      <c r="F259" s="250"/>
      <c r="K259" s="251"/>
    </row>
    <row r="260" spans="1:11" ht="15.75" x14ac:dyDescent="0.25">
      <c r="A260" s="269"/>
      <c r="B260" s="270"/>
      <c r="C260" s="378"/>
      <c r="D260" s="87"/>
      <c r="E260" s="82"/>
      <c r="F260" s="250"/>
      <c r="K260" s="251"/>
    </row>
    <row r="261" spans="1:11" ht="15.75" x14ac:dyDescent="0.25">
      <c r="A261" s="269"/>
      <c r="B261" s="270"/>
      <c r="C261" s="378"/>
      <c r="D261" s="87"/>
      <c r="E261" s="82"/>
      <c r="F261" s="250"/>
      <c r="K261" s="251"/>
    </row>
    <row r="262" spans="1:11" ht="15.75" x14ac:dyDescent="0.25">
      <c r="A262" s="269"/>
      <c r="B262" s="270"/>
      <c r="C262" s="378"/>
      <c r="D262" s="87"/>
      <c r="E262" s="82"/>
      <c r="F262" s="250"/>
      <c r="K262" s="251"/>
    </row>
    <row r="263" spans="1:11" ht="15.75" x14ac:dyDescent="0.25">
      <c r="A263" s="276"/>
      <c r="B263" s="277"/>
      <c r="C263" s="378"/>
      <c r="D263" s="87"/>
      <c r="E263" s="117"/>
      <c r="F263" s="253"/>
      <c r="G263" s="254"/>
      <c r="H263" s="254"/>
      <c r="I263" s="254"/>
      <c r="J263" s="254"/>
      <c r="K263" s="255"/>
    </row>
    <row r="264" spans="1:11" ht="15.75" x14ac:dyDescent="0.25">
      <c r="A264" s="269">
        <v>3</v>
      </c>
      <c r="B264" s="277">
        <v>3.8</v>
      </c>
      <c r="C264" s="71" t="s">
        <v>68</v>
      </c>
      <c r="D264" s="106" t="s">
        <v>217</v>
      </c>
      <c r="E264" s="118"/>
      <c r="F264" s="24"/>
      <c r="G264" s="24"/>
      <c r="H264" s="18"/>
      <c r="I264" s="18"/>
      <c r="J264" s="20"/>
      <c r="K264" s="18"/>
    </row>
    <row r="265" spans="1:11" ht="15.75" x14ac:dyDescent="0.25">
      <c r="A265" s="261"/>
      <c r="B265" s="285"/>
      <c r="C265" s="392" t="s">
        <v>69</v>
      </c>
      <c r="D265" s="89"/>
      <c r="E265" s="94"/>
      <c r="F265" s="247"/>
      <c r="G265" s="248"/>
      <c r="H265" s="248"/>
      <c r="I265" s="248"/>
      <c r="J265" s="248"/>
      <c r="K265" s="249"/>
    </row>
    <row r="266" spans="1:11" ht="15.75" x14ac:dyDescent="0.25">
      <c r="A266" s="272"/>
      <c r="B266" s="285"/>
      <c r="C266" s="393"/>
      <c r="D266" s="372" t="s">
        <v>226</v>
      </c>
      <c r="E266" s="94"/>
      <c r="F266" s="250"/>
      <c r="K266" s="251"/>
    </row>
    <row r="267" spans="1:11" ht="15.75" x14ac:dyDescent="0.25">
      <c r="A267" s="272"/>
      <c r="B267" s="285"/>
      <c r="C267" s="393"/>
      <c r="D267" s="372"/>
      <c r="E267" s="94"/>
      <c r="F267" s="250"/>
      <c r="K267" s="251"/>
    </row>
    <row r="268" spans="1:11" ht="15.75" x14ac:dyDescent="0.25">
      <c r="A268" s="272"/>
      <c r="B268" s="285"/>
      <c r="C268" s="393"/>
      <c r="D268" s="89"/>
      <c r="E268" s="94"/>
      <c r="F268" s="250"/>
      <c r="K268" s="251"/>
    </row>
    <row r="269" spans="1:11" ht="15.75" x14ac:dyDescent="0.25">
      <c r="A269" s="272"/>
      <c r="B269" s="285"/>
      <c r="C269" s="393"/>
      <c r="D269" s="89"/>
      <c r="E269" s="94"/>
      <c r="F269" s="250"/>
      <c r="K269" s="251"/>
    </row>
    <row r="270" spans="1:11" ht="15.75" x14ac:dyDescent="0.25">
      <c r="A270" s="272"/>
      <c r="B270" s="285"/>
      <c r="C270" s="393"/>
      <c r="D270" s="89"/>
      <c r="E270" s="94"/>
      <c r="F270" s="250"/>
      <c r="K270" s="251"/>
    </row>
    <row r="271" spans="1:11" ht="15.75" x14ac:dyDescent="0.25">
      <c r="A271" s="265"/>
      <c r="B271" s="286"/>
      <c r="C271" s="393"/>
      <c r="D271" s="89"/>
      <c r="E271" s="94"/>
      <c r="F271" s="250"/>
      <c r="K271" s="251"/>
    </row>
    <row r="272" spans="1:11" ht="15.75" x14ac:dyDescent="0.25">
      <c r="A272" s="273"/>
      <c r="B272" s="286"/>
      <c r="C272" s="394"/>
      <c r="D272" s="109"/>
      <c r="E272" s="119"/>
      <c r="F272" s="253"/>
      <c r="G272" s="254"/>
      <c r="H272" s="254"/>
      <c r="I272" s="254"/>
      <c r="J272" s="254"/>
      <c r="K272" s="255"/>
    </row>
    <row r="273" spans="1:11" ht="15.75" x14ac:dyDescent="0.25">
      <c r="A273" s="269">
        <v>3</v>
      </c>
      <c r="B273" s="268">
        <v>3.9</v>
      </c>
      <c r="C273" s="71" t="s">
        <v>70</v>
      </c>
      <c r="D273" s="89" t="s">
        <v>218</v>
      </c>
      <c r="E273" s="80"/>
      <c r="F273" s="24"/>
      <c r="G273" s="24"/>
      <c r="H273" s="18"/>
      <c r="I273" s="18"/>
      <c r="J273" s="20"/>
      <c r="K273" s="18"/>
    </row>
    <row r="274" spans="1:11" ht="15.75" x14ac:dyDescent="0.25">
      <c r="A274" s="267"/>
      <c r="B274" s="268"/>
      <c r="C274" s="377" t="s">
        <v>71</v>
      </c>
      <c r="D274" s="89"/>
      <c r="E274" s="82"/>
      <c r="F274" s="247"/>
      <c r="G274" s="248"/>
      <c r="H274" s="248"/>
      <c r="I274" s="248"/>
      <c r="J274" s="248"/>
      <c r="K274" s="249"/>
    </row>
    <row r="275" spans="1:11" ht="15.75" x14ac:dyDescent="0.25">
      <c r="A275" s="269"/>
      <c r="B275" s="270"/>
      <c r="C275" s="378"/>
      <c r="D275" s="89"/>
      <c r="E275" s="82"/>
      <c r="F275" s="250"/>
      <c r="K275" s="251"/>
    </row>
    <row r="276" spans="1:11" ht="15.75" x14ac:dyDescent="0.25">
      <c r="A276" s="276"/>
      <c r="B276" s="277"/>
      <c r="C276" s="378"/>
      <c r="D276" s="89"/>
      <c r="E276" s="117"/>
      <c r="F276" s="253"/>
      <c r="G276" s="254"/>
      <c r="H276" s="254"/>
      <c r="I276" s="254"/>
      <c r="J276" s="254"/>
      <c r="K276" s="255"/>
    </row>
    <row r="277" spans="1:11" ht="15.75" x14ac:dyDescent="0.25">
      <c r="A277" s="269">
        <v>3</v>
      </c>
      <c r="B277" s="287">
        <v>3.1</v>
      </c>
      <c r="C277" s="71" t="s">
        <v>72</v>
      </c>
      <c r="D277" s="106" t="s">
        <v>219</v>
      </c>
      <c r="E277" s="80"/>
      <c r="F277" s="24"/>
      <c r="G277" s="24"/>
      <c r="H277" s="18"/>
      <c r="I277" s="18"/>
      <c r="J277" s="20"/>
      <c r="K277" s="18"/>
    </row>
    <row r="278" spans="1:11" ht="15.75" x14ac:dyDescent="0.25">
      <c r="A278" s="267"/>
      <c r="B278" s="288"/>
      <c r="C278" s="373" t="s">
        <v>73</v>
      </c>
      <c r="D278" s="89"/>
      <c r="E278" s="82"/>
      <c r="F278" s="247"/>
      <c r="G278" s="248"/>
      <c r="H278" s="248"/>
      <c r="I278" s="248"/>
      <c r="J278" s="248"/>
      <c r="K278" s="249"/>
    </row>
    <row r="279" spans="1:11" ht="15.75" x14ac:dyDescent="0.25">
      <c r="A279" s="269"/>
      <c r="B279" s="287"/>
      <c r="C279" s="374"/>
      <c r="D279" s="89"/>
      <c r="E279" s="82"/>
      <c r="F279" s="250"/>
      <c r="K279" s="251"/>
    </row>
    <row r="280" spans="1:11" ht="15.75" x14ac:dyDescent="0.25">
      <c r="A280" s="271"/>
      <c r="B280" s="266"/>
      <c r="C280" s="374"/>
      <c r="D280" s="89"/>
      <c r="E280" s="82"/>
      <c r="F280" s="250"/>
      <c r="K280" s="251"/>
    </row>
    <row r="281" spans="1:11" ht="15.75" x14ac:dyDescent="0.25">
      <c r="A281" s="275"/>
      <c r="B281" s="274"/>
      <c r="C281" s="375"/>
      <c r="D281" s="89"/>
      <c r="E281" s="117"/>
      <c r="F281" s="253"/>
      <c r="G281" s="254"/>
      <c r="H281" s="254"/>
      <c r="I281" s="254"/>
      <c r="J281" s="254"/>
      <c r="K281" s="255"/>
    </row>
    <row r="282" spans="1:11" ht="15.75" x14ac:dyDescent="0.25">
      <c r="A282" s="269">
        <v>3</v>
      </c>
      <c r="B282" s="287">
        <v>3.11</v>
      </c>
      <c r="C282" s="71" t="s">
        <v>74</v>
      </c>
      <c r="D282" s="371" t="s">
        <v>224</v>
      </c>
      <c r="E282" s="80"/>
      <c r="F282" s="24"/>
      <c r="G282" s="24"/>
      <c r="H282" s="18"/>
      <c r="I282" s="18"/>
      <c r="J282" s="20"/>
      <c r="K282" s="18"/>
    </row>
    <row r="283" spans="1:11" ht="15.75" x14ac:dyDescent="0.25">
      <c r="A283" s="267"/>
      <c r="B283" s="288"/>
      <c r="C283" s="373" t="s">
        <v>75</v>
      </c>
      <c r="D283" s="372"/>
      <c r="E283" s="82"/>
      <c r="F283" s="247"/>
      <c r="G283" s="248"/>
      <c r="H283" s="248"/>
      <c r="I283" s="248"/>
      <c r="J283" s="248"/>
      <c r="K283" s="249"/>
    </row>
    <row r="284" spans="1:11" ht="15.75" x14ac:dyDescent="0.25">
      <c r="A284" s="269"/>
      <c r="B284" s="287"/>
      <c r="C284" s="374"/>
      <c r="D284" s="95"/>
      <c r="E284" s="82"/>
      <c r="F284" s="250"/>
      <c r="K284" s="251"/>
    </row>
    <row r="285" spans="1:11" ht="15.75" x14ac:dyDescent="0.25">
      <c r="A285" s="271"/>
      <c r="B285" s="266"/>
      <c r="C285" s="374"/>
      <c r="D285" s="95"/>
      <c r="E285" s="82"/>
      <c r="F285" s="250"/>
      <c r="K285" s="251"/>
    </row>
    <row r="286" spans="1:11" ht="15.75" x14ac:dyDescent="0.25">
      <c r="A286" s="271"/>
      <c r="B286" s="266"/>
      <c r="C286" s="374"/>
      <c r="D286" s="96"/>
      <c r="E286" s="82"/>
      <c r="F286" s="250"/>
      <c r="K286" s="251"/>
    </row>
    <row r="287" spans="1:11" ht="15.75" x14ac:dyDescent="0.25">
      <c r="A287" s="275"/>
      <c r="B287" s="274"/>
      <c r="C287" s="375"/>
      <c r="D287" s="96"/>
      <c r="E287" s="117"/>
      <c r="F287" s="253"/>
      <c r="G287" s="254"/>
      <c r="H287" s="254"/>
      <c r="I287" s="254"/>
      <c r="J287" s="254"/>
      <c r="K287" s="255"/>
    </row>
    <row r="288" spans="1:11" ht="15.75" x14ac:dyDescent="0.25">
      <c r="A288" s="269">
        <v>3</v>
      </c>
      <c r="B288" s="287">
        <v>3.12</v>
      </c>
      <c r="C288" s="71" t="s">
        <v>76</v>
      </c>
      <c r="D288" s="371" t="s">
        <v>220</v>
      </c>
      <c r="E288" s="80"/>
      <c r="F288" s="24"/>
      <c r="G288" s="24"/>
      <c r="H288" s="18"/>
      <c r="I288" s="18"/>
      <c r="J288" s="20"/>
      <c r="K288" s="18"/>
    </row>
    <row r="289" spans="1:11" ht="15.75" x14ac:dyDescent="0.25">
      <c r="A289" s="267"/>
      <c r="B289" s="288"/>
      <c r="C289" s="373" t="s">
        <v>77</v>
      </c>
      <c r="D289" s="372"/>
      <c r="E289" s="82"/>
      <c r="F289" s="247"/>
      <c r="G289" s="248"/>
      <c r="H289" s="248"/>
      <c r="I289" s="248"/>
      <c r="J289" s="248"/>
      <c r="K289" s="249"/>
    </row>
    <row r="290" spans="1:11" ht="15.75" x14ac:dyDescent="0.25">
      <c r="A290" s="269"/>
      <c r="B290" s="287"/>
      <c r="C290" s="374"/>
      <c r="D290" s="87"/>
      <c r="E290" s="82"/>
      <c r="F290" s="250"/>
      <c r="K290" s="251"/>
    </row>
    <row r="291" spans="1:11" ht="15.75" x14ac:dyDescent="0.25">
      <c r="A291" s="269"/>
      <c r="B291" s="287"/>
      <c r="C291" s="374"/>
      <c r="D291" s="87" t="s">
        <v>231</v>
      </c>
      <c r="E291" s="82"/>
      <c r="F291" s="111"/>
      <c r="G291" s="111"/>
      <c r="H291" s="3"/>
      <c r="I291" s="3"/>
      <c r="J291" s="112"/>
      <c r="K291" s="3"/>
    </row>
    <row r="292" spans="1:11" ht="15.75" x14ac:dyDescent="0.25">
      <c r="A292" s="271"/>
      <c r="B292" s="266"/>
      <c r="C292" s="374"/>
      <c r="D292" s="87"/>
      <c r="E292" s="82"/>
      <c r="F292" s="250"/>
      <c r="K292" s="251"/>
    </row>
    <row r="293" spans="1:11" ht="15.75" x14ac:dyDescent="0.25">
      <c r="A293" s="271"/>
      <c r="B293" s="266"/>
      <c r="C293" s="374"/>
      <c r="D293" s="87"/>
      <c r="E293" s="82"/>
      <c r="F293" s="250"/>
      <c r="K293" s="251"/>
    </row>
    <row r="294" spans="1:11" ht="15.75" x14ac:dyDescent="0.25">
      <c r="A294" s="275"/>
      <c r="B294" s="274"/>
      <c r="C294" s="375"/>
      <c r="D294" s="87"/>
      <c r="E294" s="117"/>
      <c r="F294" s="253"/>
      <c r="G294" s="254"/>
      <c r="H294" s="254"/>
      <c r="I294" s="254"/>
      <c r="J294" s="254"/>
      <c r="K294" s="255"/>
    </row>
    <row r="295" spans="1:11" ht="15.75" x14ac:dyDescent="0.25">
      <c r="A295" s="269">
        <v>3</v>
      </c>
      <c r="B295" s="270">
        <v>3.13</v>
      </c>
      <c r="C295" s="71" t="s">
        <v>78</v>
      </c>
      <c r="D295" s="120" t="s">
        <v>228</v>
      </c>
      <c r="E295" s="107"/>
      <c r="F295" s="24"/>
      <c r="G295" s="339"/>
      <c r="H295" s="18"/>
      <c r="I295" s="18"/>
      <c r="J295" s="20"/>
      <c r="K295" s="18"/>
    </row>
    <row r="296" spans="1:11" ht="15.75" x14ac:dyDescent="0.25">
      <c r="A296" s="267"/>
      <c r="B296" s="268"/>
      <c r="C296" s="373" t="s">
        <v>79</v>
      </c>
      <c r="D296" s="95"/>
      <c r="E296" s="108"/>
      <c r="F296" s="247"/>
      <c r="G296" s="248"/>
      <c r="H296" s="248"/>
      <c r="I296" s="248"/>
      <c r="J296" s="248"/>
      <c r="K296" s="249"/>
    </row>
    <row r="297" spans="1:11" ht="15.75" x14ac:dyDescent="0.25">
      <c r="A297" s="269"/>
      <c r="B297" s="270"/>
      <c r="C297" s="374"/>
      <c r="D297" s="87"/>
      <c r="E297" s="108"/>
      <c r="F297" s="250"/>
      <c r="K297" s="251"/>
    </row>
    <row r="298" spans="1:11" ht="15.75" x14ac:dyDescent="0.25">
      <c r="A298" s="269"/>
      <c r="B298" s="270"/>
      <c r="C298" s="374"/>
      <c r="D298" s="87"/>
      <c r="E298" s="108"/>
      <c r="F298" s="250"/>
      <c r="K298" s="251"/>
    </row>
    <row r="299" spans="1:11" ht="15.75" x14ac:dyDescent="0.25">
      <c r="A299" s="269"/>
      <c r="B299" s="270"/>
      <c r="C299" s="374"/>
      <c r="D299" s="87"/>
      <c r="E299" s="108"/>
      <c r="F299" s="250"/>
      <c r="K299" s="251"/>
    </row>
    <row r="300" spans="1:11" ht="15.75" x14ac:dyDescent="0.25">
      <c r="A300" s="269"/>
      <c r="B300" s="270"/>
      <c r="C300" s="374"/>
      <c r="D300" s="87"/>
      <c r="E300" s="108"/>
      <c r="F300" s="250"/>
      <c r="K300" s="251"/>
    </row>
    <row r="301" spans="1:11" ht="15.75" x14ac:dyDescent="0.25">
      <c r="A301" s="269"/>
      <c r="B301" s="270"/>
      <c r="C301" s="374"/>
      <c r="D301" s="87"/>
      <c r="E301" s="108"/>
      <c r="F301" s="250"/>
      <c r="K301" s="251"/>
    </row>
    <row r="302" spans="1:11" ht="15.75" x14ac:dyDescent="0.25">
      <c r="A302" s="269"/>
      <c r="B302" s="270"/>
      <c r="C302" s="374"/>
      <c r="D302" s="87"/>
      <c r="E302" s="108"/>
      <c r="F302" s="250"/>
      <c r="K302" s="251"/>
    </row>
    <row r="303" spans="1:11" ht="15.75" x14ac:dyDescent="0.25">
      <c r="A303" s="276"/>
      <c r="B303" s="277"/>
      <c r="C303" s="375"/>
      <c r="D303" s="115"/>
      <c r="E303" s="110"/>
      <c r="F303" s="253"/>
      <c r="G303" s="254"/>
      <c r="H303" s="254"/>
      <c r="I303" s="254"/>
      <c r="J303" s="254"/>
      <c r="K303" s="255"/>
    </row>
    <row r="304" spans="1:11" ht="15.75" x14ac:dyDescent="0.25">
      <c r="A304" s="269">
        <v>3</v>
      </c>
      <c r="B304" s="287">
        <v>3.14</v>
      </c>
      <c r="C304" s="71" t="s">
        <v>80</v>
      </c>
      <c r="D304" s="87" t="s">
        <v>221</v>
      </c>
      <c r="E304" s="107"/>
      <c r="F304" s="339"/>
      <c r="G304" s="24"/>
      <c r="H304" s="18"/>
      <c r="I304" s="18"/>
      <c r="J304" s="20"/>
      <c r="K304" s="18"/>
    </row>
    <row r="305" spans="1:11" ht="15.75" x14ac:dyDescent="0.25">
      <c r="A305" s="267"/>
      <c r="B305" s="288"/>
      <c r="C305" s="377" t="s">
        <v>81</v>
      </c>
      <c r="D305" s="87"/>
      <c r="E305" s="108"/>
      <c r="F305" s="247"/>
      <c r="G305" s="248"/>
      <c r="H305" s="248"/>
      <c r="I305" s="248"/>
      <c r="J305" s="248"/>
      <c r="K305" s="249"/>
    </row>
    <row r="306" spans="1:11" ht="15.75" x14ac:dyDescent="0.25">
      <c r="A306" s="269"/>
      <c r="B306" s="287"/>
      <c r="C306" s="378"/>
      <c r="D306" s="87"/>
      <c r="E306" s="108"/>
      <c r="F306" s="250"/>
      <c r="K306" s="251"/>
    </row>
    <row r="307" spans="1:11" ht="15.75" x14ac:dyDescent="0.25">
      <c r="A307" s="269"/>
      <c r="B307" s="287"/>
      <c r="C307" s="378"/>
      <c r="D307" s="87"/>
      <c r="E307" s="108"/>
      <c r="F307" s="250"/>
      <c r="K307" s="251"/>
    </row>
    <row r="308" spans="1:11" ht="15.75" x14ac:dyDescent="0.25">
      <c r="A308" s="269"/>
      <c r="B308" s="287"/>
      <c r="C308" s="378"/>
      <c r="D308" s="87"/>
      <c r="E308" s="108"/>
      <c r="F308" s="250"/>
      <c r="K308" s="251"/>
    </row>
    <row r="309" spans="1:11" ht="15.75" x14ac:dyDescent="0.25">
      <c r="A309" s="276"/>
      <c r="B309" s="289"/>
      <c r="C309" s="378"/>
      <c r="D309" s="87"/>
      <c r="E309" s="110"/>
      <c r="F309" s="253"/>
      <c r="G309" s="254"/>
      <c r="H309" s="254"/>
      <c r="I309" s="254"/>
      <c r="J309" s="254"/>
      <c r="K309" s="255"/>
    </row>
    <row r="310" spans="1:11" ht="15.75" x14ac:dyDescent="0.25">
      <c r="A310" s="269">
        <v>3</v>
      </c>
      <c r="B310" s="287">
        <v>3.15</v>
      </c>
      <c r="C310" s="71" t="s">
        <v>82</v>
      </c>
      <c r="D310" s="371" t="s">
        <v>222</v>
      </c>
      <c r="E310" s="107"/>
      <c r="F310" s="24"/>
      <c r="G310" s="323"/>
      <c r="H310" s="18"/>
      <c r="I310" s="18"/>
      <c r="J310" s="20"/>
      <c r="K310" s="18"/>
    </row>
    <row r="311" spans="1:11" ht="15.75" x14ac:dyDescent="0.25">
      <c r="A311" s="267"/>
      <c r="B311" s="288"/>
      <c r="C311" s="377" t="s">
        <v>83</v>
      </c>
      <c r="D311" s="372"/>
      <c r="E311" s="108"/>
      <c r="F311" s="247"/>
      <c r="G311" s="248"/>
      <c r="H311" s="248"/>
      <c r="I311" s="248"/>
      <c r="J311" s="248"/>
      <c r="K311" s="249"/>
    </row>
    <row r="312" spans="1:11" ht="15.75" x14ac:dyDescent="0.25">
      <c r="A312" s="269"/>
      <c r="B312" s="287"/>
      <c r="C312" s="378"/>
      <c r="D312" s="87"/>
      <c r="E312" s="108"/>
      <c r="F312" s="250"/>
      <c r="K312" s="251"/>
    </row>
    <row r="313" spans="1:11" ht="15.75" x14ac:dyDescent="0.25">
      <c r="A313" s="269"/>
      <c r="B313" s="287"/>
      <c r="C313" s="378"/>
      <c r="D313" s="87"/>
      <c r="E313" s="108"/>
      <c r="F313" s="250"/>
      <c r="K313" s="251"/>
    </row>
    <row r="314" spans="1:11" ht="15.75" x14ac:dyDescent="0.25">
      <c r="A314" s="269"/>
      <c r="B314" s="287"/>
      <c r="C314" s="378"/>
      <c r="D314" s="87"/>
      <c r="E314" s="108"/>
      <c r="F314" s="250"/>
      <c r="K314" s="251"/>
    </row>
    <row r="315" spans="1:11" ht="15.75" x14ac:dyDescent="0.25">
      <c r="A315" s="269"/>
      <c r="B315" s="287"/>
      <c r="C315" s="378"/>
      <c r="D315" s="87"/>
      <c r="E315" s="108"/>
      <c r="F315" s="250"/>
      <c r="K315" s="251"/>
    </row>
    <row r="316" spans="1:11" ht="15.75" x14ac:dyDescent="0.25">
      <c r="A316" s="269"/>
      <c r="B316" s="287"/>
      <c r="C316" s="378"/>
      <c r="D316" s="87"/>
      <c r="E316" s="108"/>
      <c r="F316" s="250"/>
      <c r="K316" s="251"/>
    </row>
    <row r="317" spans="1:11" ht="15.75" x14ac:dyDescent="0.25">
      <c r="A317" s="275"/>
      <c r="B317" s="274"/>
      <c r="C317" s="378"/>
      <c r="D317" s="87"/>
      <c r="E317" s="110"/>
      <c r="F317" s="253"/>
      <c r="G317" s="254"/>
      <c r="H317" s="254"/>
      <c r="I317" s="254"/>
      <c r="J317" s="254"/>
      <c r="K317" s="255"/>
    </row>
    <row r="318" spans="1:11" ht="15.75" x14ac:dyDescent="0.25">
      <c r="A318" s="269">
        <v>3</v>
      </c>
      <c r="B318" s="270">
        <v>3.16</v>
      </c>
      <c r="C318" s="71" t="s">
        <v>84</v>
      </c>
      <c r="D318" s="85" t="s">
        <v>223</v>
      </c>
      <c r="E318" s="107"/>
      <c r="F318" s="256"/>
      <c r="G318" s="24"/>
      <c r="H318" s="18"/>
      <c r="I318" s="18"/>
      <c r="J318" s="20"/>
      <c r="K318" s="18"/>
    </row>
    <row r="319" spans="1:11" ht="15.75" x14ac:dyDescent="0.25">
      <c r="A319" s="267"/>
      <c r="B319" s="268"/>
      <c r="C319" s="373" t="s">
        <v>85</v>
      </c>
      <c r="D319" s="87"/>
      <c r="E319" s="108"/>
      <c r="F319" s="247"/>
      <c r="G319" s="248"/>
      <c r="H319" s="248"/>
      <c r="I319" s="248"/>
      <c r="J319" s="248"/>
      <c r="K319" s="249"/>
    </row>
    <row r="320" spans="1:11" ht="15.75" x14ac:dyDescent="0.25">
      <c r="A320" s="269"/>
      <c r="B320" s="270"/>
      <c r="C320" s="374"/>
      <c r="D320" s="87"/>
      <c r="E320" s="108"/>
      <c r="F320" s="250"/>
      <c r="K320" s="251"/>
    </row>
    <row r="321" spans="1:11" ht="15.75" x14ac:dyDescent="0.25">
      <c r="A321" s="269"/>
      <c r="B321" s="270"/>
      <c r="C321" s="374"/>
      <c r="D321" s="87"/>
      <c r="E321" s="108"/>
      <c r="F321" s="250"/>
      <c r="K321" s="251"/>
    </row>
    <row r="322" spans="1:11" ht="15.75" x14ac:dyDescent="0.25">
      <c r="A322" s="269"/>
      <c r="B322" s="270"/>
      <c r="C322" s="374"/>
      <c r="D322" s="87"/>
      <c r="E322" s="108"/>
      <c r="F322" s="250"/>
      <c r="K322" s="251"/>
    </row>
    <row r="323" spans="1:11" ht="15.75" x14ac:dyDescent="0.25">
      <c r="A323" s="269"/>
      <c r="B323" s="270"/>
      <c r="C323" s="374"/>
      <c r="D323" s="87"/>
      <c r="E323" s="108"/>
      <c r="F323" s="250"/>
      <c r="K323" s="251"/>
    </row>
    <row r="324" spans="1:11" ht="15.75" x14ac:dyDescent="0.25">
      <c r="A324" s="269"/>
      <c r="B324" s="277"/>
      <c r="C324" s="374"/>
      <c r="D324" s="87"/>
      <c r="E324" s="108"/>
      <c r="F324" s="250"/>
      <c r="K324" s="251"/>
    </row>
    <row r="325" spans="1:11" ht="15.75" x14ac:dyDescent="0.25">
      <c r="A325" s="261">
        <v>3</v>
      </c>
      <c r="B325" s="285">
        <v>3.17</v>
      </c>
      <c r="C325" s="71" t="s">
        <v>86</v>
      </c>
      <c r="D325" s="371" t="s">
        <v>225</v>
      </c>
      <c r="E325" s="121"/>
      <c r="F325" s="24"/>
      <c r="G325" s="323"/>
      <c r="H325" s="18"/>
      <c r="I325" s="18"/>
      <c r="J325" s="20"/>
      <c r="K325" s="18"/>
    </row>
    <row r="326" spans="1:11" ht="15.75" x14ac:dyDescent="0.25">
      <c r="A326" s="261"/>
      <c r="B326" s="262"/>
      <c r="C326" s="373" t="s">
        <v>87</v>
      </c>
      <c r="D326" s="372"/>
      <c r="E326" s="108"/>
      <c r="F326" s="340"/>
      <c r="G326" s="341"/>
      <c r="H326" s="341"/>
      <c r="I326" s="341"/>
      <c r="J326" s="341"/>
      <c r="K326" s="342"/>
    </row>
    <row r="327" spans="1:11" ht="15.75" x14ac:dyDescent="0.25">
      <c r="A327" s="290"/>
      <c r="B327" s="291"/>
      <c r="C327" s="374"/>
      <c r="D327" s="258"/>
      <c r="E327" s="108"/>
      <c r="F327" s="343"/>
      <c r="G327" s="344"/>
      <c r="H327" s="344"/>
      <c r="I327" s="344"/>
      <c r="J327" s="344"/>
      <c r="K327" s="345"/>
    </row>
    <row r="328" spans="1:11" ht="15.75" x14ac:dyDescent="0.25">
      <c r="A328" s="290"/>
      <c r="B328" s="291"/>
      <c r="C328" s="374"/>
      <c r="D328" s="258"/>
      <c r="E328" s="108"/>
      <c r="F328" s="343"/>
      <c r="G328" s="344"/>
      <c r="H328" s="344"/>
      <c r="I328" s="344"/>
      <c r="J328" s="344"/>
      <c r="K328" s="345"/>
    </row>
    <row r="329" spans="1:11" ht="15.75" x14ac:dyDescent="0.25">
      <c r="A329" s="290"/>
      <c r="B329" s="291"/>
      <c r="C329" s="374"/>
      <c r="D329" s="258"/>
      <c r="E329" s="108"/>
      <c r="F329" s="343"/>
      <c r="G329" s="344"/>
      <c r="H329" s="344"/>
      <c r="I329" s="344"/>
      <c r="J329" s="344"/>
      <c r="K329" s="345"/>
    </row>
    <row r="330" spans="1:11" ht="15.75" x14ac:dyDescent="0.25">
      <c r="A330" s="290"/>
      <c r="B330" s="291"/>
      <c r="C330" s="375"/>
      <c r="D330" s="259"/>
      <c r="E330" s="110"/>
      <c r="F330" s="346"/>
      <c r="G330" s="347"/>
      <c r="H330" s="347"/>
      <c r="I330" s="347"/>
      <c r="J330" s="347"/>
      <c r="K330" s="348"/>
    </row>
    <row r="331" spans="1:11" ht="15.75" x14ac:dyDescent="0.25">
      <c r="A331" s="267">
        <v>3</v>
      </c>
      <c r="B331" s="268">
        <v>3.18</v>
      </c>
      <c r="C331" s="122" t="s">
        <v>229</v>
      </c>
      <c r="D331" s="371" t="s">
        <v>230</v>
      </c>
      <c r="E331" s="107"/>
      <c r="F331" s="24"/>
      <c r="G331" s="323"/>
      <c r="H331" s="18"/>
      <c r="I331" s="18"/>
      <c r="J331" s="20"/>
      <c r="K331" s="18"/>
    </row>
    <row r="332" spans="1:11" ht="15.75" x14ac:dyDescent="0.25">
      <c r="A332" s="292"/>
      <c r="B332" s="290"/>
      <c r="C332" s="377" t="s">
        <v>235</v>
      </c>
      <c r="D332" s="372"/>
      <c r="E332" s="108"/>
      <c r="F332" s="247"/>
      <c r="G332" s="248"/>
      <c r="H332" s="248"/>
      <c r="I332" s="248"/>
      <c r="J332" s="248"/>
      <c r="K332" s="249"/>
    </row>
    <row r="333" spans="1:11" ht="15.75" x14ac:dyDescent="0.25">
      <c r="A333" s="292"/>
      <c r="B333" s="290"/>
      <c r="C333" s="378"/>
      <c r="D333" s="257"/>
      <c r="E333" s="108"/>
      <c r="F333" s="250"/>
      <c r="K333" s="251"/>
    </row>
    <row r="334" spans="1:11" ht="15.75" x14ac:dyDescent="0.25">
      <c r="A334" s="292"/>
      <c r="B334" s="290"/>
      <c r="C334" s="378"/>
      <c r="D334" s="257"/>
      <c r="E334" s="108"/>
      <c r="F334" s="250"/>
      <c r="K334" s="251"/>
    </row>
    <row r="335" spans="1:11" ht="15.75" x14ac:dyDescent="0.25">
      <c r="A335" s="292"/>
      <c r="B335" s="290"/>
      <c r="C335" s="378"/>
      <c r="D335" s="257"/>
      <c r="E335" s="108"/>
      <c r="F335" s="250"/>
      <c r="K335" s="251"/>
    </row>
    <row r="336" spans="1:11" ht="15.75" x14ac:dyDescent="0.25">
      <c r="A336" s="292"/>
      <c r="B336" s="290"/>
      <c r="C336" s="378"/>
      <c r="D336" s="257"/>
      <c r="E336" s="108"/>
      <c r="F336" s="250"/>
      <c r="K336" s="251"/>
    </row>
    <row r="337" spans="1:11" ht="15.75" x14ac:dyDescent="0.25">
      <c r="A337" s="292"/>
      <c r="B337" s="290"/>
      <c r="C337" s="378"/>
      <c r="D337" s="257"/>
      <c r="E337" s="108"/>
      <c r="F337" s="250"/>
      <c r="K337" s="251"/>
    </row>
    <row r="338" spans="1:11" ht="15.75" x14ac:dyDescent="0.25">
      <c r="A338" s="293"/>
      <c r="B338" s="294"/>
      <c r="C338" s="379"/>
      <c r="D338" s="260"/>
      <c r="E338" s="110"/>
      <c r="F338" s="253"/>
      <c r="G338" s="254"/>
      <c r="H338" s="254"/>
      <c r="I338" s="254"/>
      <c r="J338" s="254"/>
      <c r="K338" s="255"/>
    </row>
  </sheetData>
  <sheetProtection algorithmName="SHA-512" hashValue="x6JREa+puwzpJvANGw2LsLoRfsCtn11FDQz89QZjRhZyZr9JYMMkd3qxloFIcELzbRy3a92sAKVgNtypC773bg==" saltValue="uzsw2qjmXcBPQ71DwFfXrA==" spinCount="100000" sheet="1" selectLockedCells="1"/>
  <mergeCells count="63">
    <mergeCell ref="D282:D283"/>
    <mergeCell ref="D266:D267"/>
    <mergeCell ref="D331:D332"/>
    <mergeCell ref="C332:C338"/>
    <mergeCell ref="C319:C324"/>
    <mergeCell ref="C326:C330"/>
    <mergeCell ref="C296:C303"/>
    <mergeCell ref="C305:C309"/>
    <mergeCell ref="C311:C317"/>
    <mergeCell ref="D310:D311"/>
    <mergeCell ref="C289:C294"/>
    <mergeCell ref="D288:D289"/>
    <mergeCell ref="C278:C281"/>
    <mergeCell ref="C283:C287"/>
    <mergeCell ref="C249:C255"/>
    <mergeCell ref="C257:C263"/>
    <mergeCell ref="C265:C272"/>
    <mergeCell ref="C274:C276"/>
    <mergeCell ref="C224:C235"/>
    <mergeCell ref="D223:D224"/>
    <mergeCell ref="C237:C247"/>
    <mergeCell ref="D236:D237"/>
    <mergeCell ref="C197:C208"/>
    <mergeCell ref="C210:C222"/>
    <mergeCell ref="D209:D210"/>
    <mergeCell ref="C174:C183"/>
    <mergeCell ref="D173:D174"/>
    <mergeCell ref="C163:C172"/>
    <mergeCell ref="D162:D163"/>
    <mergeCell ref="C186:C195"/>
    <mergeCell ref="C106:C118"/>
    <mergeCell ref="C134:C147"/>
    <mergeCell ref="C120:C132"/>
    <mergeCell ref="D119:D120"/>
    <mergeCell ref="C149:C161"/>
    <mergeCell ref="C93:C104"/>
    <mergeCell ref="D325:D326"/>
    <mergeCell ref="C4:C12"/>
    <mergeCell ref="C14:C21"/>
    <mergeCell ref="D13:D14"/>
    <mergeCell ref="C81:C90"/>
    <mergeCell ref="A184:K184"/>
    <mergeCell ref="A91:K91"/>
    <mergeCell ref="D6:D7"/>
    <mergeCell ref="D3:D4"/>
    <mergeCell ref="D80:D81"/>
    <mergeCell ref="D83:D84"/>
    <mergeCell ref="E46:E54"/>
    <mergeCell ref="D16:D17"/>
    <mergeCell ref="C58:C67"/>
    <mergeCell ref="D19:D20"/>
    <mergeCell ref="D34:D35"/>
    <mergeCell ref="C35:C45"/>
    <mergeCell ref="A2:K2"/>
    <mergeCell ref="D22:D23"/>
    <mergeCell ref="C70:C79"/>
    <mergeCell ref="D69:D70"/>
    <mergeCell ref="C47:C56"/>
    <mergeCell ref="D46:D47"/>
    <mergeCell ref="D25:D26"/>
    <mergeCell ref="C23:C33"/>
    <mergeCell ref="D37:D38"/>
    <mergeCell ref="D57:D58"/>
  </mergeCells>
  <pageMargins left="0.7" right="0.7" top="0.75" bottom="0.75" header="0.3" footer="0.3"/>
  <pageSetup paperSize="17" orientation="landscape" verticalDpi="12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A67876-DB40-4E55-ABCC-98410C403369}">
  <sheetPr>
    <tabColor rgb="FFFFFF00"/>
  </sheetPr>
  <dimension ref="A1:AC64"/>
  <sheetViews>
    <sheetView showGridLines="0" topLeftCell="F4" zoomScaleNormal="100" workbookViewId="0">
      <selection activeCell="G9" sqref="G9"/>
    </sheetView>
  </sheetViews>
  <sheetFormatPr defaultColWidth="162.7109375" defaultRowHeight="15" x14ac:dyDescent="0.25"/>
  <cols>
    <col min="1" max="1" width="16.85546875" style="197" bestFit="1" customWidth="1"/>
    <col min="2" max="2" width="45.28515625" style="123" bestFit="1" customWidth="1"/>
    <col min="3" max="3" width="5.42578125" style="123" bestFit="1" customWidth="1"/>
    <col min="4" max="4" width="69.140625" style="123" bestFit="1" customWidth="1"/>
    <col min="5" max="5" width="10.7109375" style="123" bestFit="1" customWidth="1"/>
    <col min="6" max="6" width="27.7109375" style="123" bestFit="1" customWidth="1"/>
    <col min="7" max="7" width="32.42578125" style="123" bestFit="1" customWidth="1"/>
    <col min="8" max="10" width="22.5703125" style="123" bestFit="1" customWidth="1"/>
    <col min="11" max="11" width="19.7109375" style="123" bestFit="1" customWidth="1"/>
    <col min="12" max="13" width="19.140625" style="123" bestFit="1" customWidth="1"/>
    <col min="14" max="16" width="24.42578125" style="198" bestFit="1" customWidth="1"/>
    <col min="17" max="19" width="19.140625" style="198" bestFit="1" customWidth="1"/>
    <col min="20" max="21" width="17.140625" style="123" bestFit="1" customWidth="1"/>
    <col min="22" max="22" width="16.7109375" style="123" bestFit="1" customWidth="1"/>
    <col min="23" max="23" width="12.140625" style="123" bestFit="1" customWidth="1"/>
    <col min="24" max="24" width="36" style="123" bestFit="1" customWidth="1"/>
    <col min="25" max="25" width="10.7109375" style="123" bestFit="1" customWidth="1"/>
    <col min="26" max="26" width="8.140625" style="123" bestFit="1" customWidth="1"/>
    <col min="27" max="27" width="9.5703125" style="123" bestFit="1" customWidth="1"/>
    <col min="28" max="28" width="31.5703125" style="238" bestFit="1" customWidth="1"/>
    <col min="29" max="29" width="30.5703125" style="238" bestFit="1" customWidth="1"/>
    <col min="30" max="16384" width="162.7109375" style="123"/>
  </cols>
  <sheetData>
    <row r="1" spans="1:29" ht="25.5" x14ac:dyDescent="0.25">
      <c r="A1" s="401" t="s">
        <v>5</v>
      </c>
      <c r="B1" s="402"/>
      <c r="C1" s="402"/>
      <c r="D1" s="402"/>
      <c r="E1" s="402"/>
      <c r="F1" s="402"/>
      <c r="G1" s="402"/>
      <c r="H1" s="402"/>
      <c r="I1" s="402"/>
      <c r="J1" s="402"/>
      <c r="K1" s="402"/>
      <c r="L1" s="402"/>
      <c r="M1" s="402"/>
      <c r="N1" s="402"/>
      <c r="O1" s="402"/>
      <c r="P1" s="402"/>
      <c r="Q1" s="402"/>
      <c r="R1" s="402"/>
      <c r="S1" s="402"/>
      <c r="T1" s="402"/>
      <c r="U1" s="402"/>
      <c r="V1" s="402"/>
      <c r="W1" s="402"/>
      <c r="X1" s="402"/>
      <c r="Y1" s="402"/>
      <c r="Z1" s="402"/>
      <c r="AA1" s="403"/>
    </row>
    <row r="2" spans="1:29" ht="26.25" thickBot="1" x14ac:dyDescent="0.3">
      <c r="A2" s="404" t="s">
        <v>104</v>
      </c>
      <c r="B2" s="405"/>
      <c r="C2" s="405"/>
      <c r="D2" s="405"/>
      <c r="E2" s="405"/>
      <c r="F2" s="405"/>
      <c r="G2" s="405"/>
      <c r="H2" s="405"/>
      <c r="I2" s="405"/>
      <c r="J2" s="405"/>
      <c r="K2" s="405"/>
      <c r="L2" s="405"/>
      <c r="M2" s="405"/>
      <c r="N2" s="405"/>
      <c r="O2" s="405"/>
      <c r="P2" s="405"/>
      <c r="Q2" s="405"/>
      <c r="R2" s="405"/>
      <c r="S2" s="405"/>
      <c r="T2" s="405"/>
      <c r="U2" s="405"/>
      <c r="V2" s="405"/>
      <c r="W2" s="405"/>
      <c r="X2" s="405"/>
      <c r="Y2" s="405"/>
      <c r="Z2" s="405"/>
      <c r="AA2" s="406"/>
    </row>
    <row r="3" spans="1:29" s="133" customFormat="1" ht="32.25" thickBot="1" x14ac:dyDescent="0.3">
      <c r="A3" s="124" t="s">
        <v>89</v>
      </c>
      <c r="B3" s="125" t="s">
        <v>90</v>
      </c>
      <c r="C3" s="125" t="s">
        <v>91</v>
      </c>
      <c r="D3" s="125" t="s">
        <v>92</v>
      </c>
      <c r="E3" s="125" t="s">
        <v>93</v>
      </c>
      <c r="F3" s="125" t="s">
        <v>94</v>
      </c>
      <c r="G3" s="125" t="s">
        <v>105</v>
      </c>
      <c r="H3" s="125" t="s">
        <v>367</v>
      </c>
      <c r="I3" s="125" t="s">
        <v>368</v>
      </c>
      <c r="J3" s="125" t="s">
        <v>369</v>
      </c>
      <c r="K3" s="125" t="s">
        <v>354</v>
      </c>
      <c r="L3" s="125" t="s">
        <v>355</v>
      </c>
      <c r="M3" s="125" t="s">
        <v>356</v>
      </c>
      <c r="N3" s="125" t="s">
        <v>357</v>
      </c>
      <c r="O3" s="125" t="s">
        <v>358</v>
      </c>
      <c r="P3" s="125" t="s">
        <v>359</v>
      </c>
      <c r="Q3" s="125" t="s">
        <v>360</v>
      </c>
      <c r="R3" s="125" t="s">
        <v>361</v>
      </c>
      <c r="S3" s="126" t="s">
        <v>364</v>
      </c>
      <c r="T3" s="127" t="s">
        <v>362</v>
      </c>
      <c r="U3" s="128" t="s">
        <v>363</v>
      </c>
      <c r="V3" s="127" t="s">
        <v>365</v>
      </c>
      <c r="W3" s="128" t="s">
        <v>366</v>
      </c>
      <c r="X3" s="129" t="s">
        <v>99</v>
      </c>
      <c r="Y3" s="130" t="s">
        <v>98</v>
      </c>
      <c r="Z3" s="131" t="s">
        <v>101</v>
      </c>
      <c r="AA3" s="132" t="s">
        <v>102</v>
      </c>
      <c r="AB3" s="239"/>
      <c r="AC3" s="239"/>
    </row>
    <row r="4" spans="1:29" s="146" customFormat="1" ht="16.5" thickBot="1" x14ac:dyDescent="0.3">
      <c r="A4" s="408" t="s">
        <v>95</v>
      </c>
      <c r="B4" s="407" t="s">
        <v>96</v>
      </c>
      <c r="C4" s="134">
        <v>2</v>
      </c>
      <c r="D4" s="135" t="s">
        <v>97</v>
      </c>
      <c r="E4" s="30">
        <v>125</v>
      </c>
      <c r="F4" s="31">
        <v>7500</v>
      </c>
      <c r="G4" s="23" t="s">
        <v>106</v>
      </c>
      <c r="H4" s="136"/>
      <c r="I4" s="136"/>
      <c r="J4" s="136"/>
      <c r="K4" s="137">
        <f>IF(G4="Commercial Machine Detergent",IFERROR('Specifications (L1, L2, L3)'!H3/'Specifications (L1, L2, L3)'!F3/128,0),IF('Laundry (LOT #1)'!G4="Household Machine Detergent",IFERROR('Specifications (L1, L2, L3)'!H69/'Specifications (L1, L2, L3)'!F69/128,0), IF(G4="",0)))</f>
        <v>0</v>
      </c>
      <c r="L4" s="137">
        <f>IFERROR('Specifications (L1, L2, L3)'!H22/'Specifications (L1, L2, L3)'!F22/128,0)</f>
        <v>0</v>
      </c>
      <c r="M4" s="137">
        <f>IFERROR('Specifications (L1, L2, L3)'!H46/'Specifications (L1, L2, L3)'!F46/128,0)</f>
        <v>0</v>
      </c>
      <c r="N4" s="136"/>
      <c r="O4" s="136"/>
      <c r="P4" s="136"/>
      <c r="Q4" s="137">
        <f>IF(G4="Commercial Machine Detergent",IFERROR('Specifications (L1, L2, L3)'!H13/'Specifications (L1, L2, L3)'!G13/16,0),IF('Laundry (LOT #1)'!G4="Household Machine Detergent",IFERROR('Specifications (L1, L2, L3)'!H80/'Specifications (L1, L2, L3)'!G80/16,0),IF('Laundry (LOT #1)'!G4="",0)))</f>
        <v>0</v>
      </c>
      <c r="R4" s="138">
        <f>IFERROR('Specifications (L1, L2, L3)'!H34/'Specifications (L1, L2, L3)'!G34/16,0)</f>
        <v>0</v>
      </c>
      <c r="S4" s="139">
        <f>IFERROR('Specifications (L1, L2, L3)'!H57/'Specifications (L1, L2, L3)'!G57/16,0)</f>
        <v>0</v>
      </c>
      <c r="T4" s="140">
        <f>IFERROR(IF(AND(H4*K4&gt;0,N4*Q4&gt;0),IF(H4*K4&lt;N4*Q4,H4*K4,N4*Q4),IF(H4*K4&gt;N4*Q4,H4*K4,N4*Q4)),"")</f>
        <v>0</v>
      </c>
      <c r="U4" s="141">
        <f t="shared" ref="U4:V4" si="0">IFERROR(IF(AND(I4*L4&gt;0,O4*R4&gt;0),IF(I4*L4&lt;O4*R4,I4*L4,O4*R4),IF(I4*L4&gt;O4*R4,I4*L4,O4*R4)),"")</f>
        <v>0</v>
      </c>
      <c r="V4" s="140">
        <f t="shared" si="0"/>
        <v>0</v>
      </c>
      <c r="W4" s="141">
        <f>SUM(T4:V4)</f>
        <v>0</v>
      </c>
      <c r="X4" s="142">
        <f>W4*F4</f>
        <v>0</v>
      </c>
      <c r="Y4" s="143" t="str">
        <f>IF(H4*K4=T4, "Liquid", "Solid")</f>
        <v>Liquid</v>
      </c>
      <c r="Z4" s="144" t="str">
        <f t="shared" ref="Z4:AA4" si="1">IF(I4*L4=U4, "Liquid", "Solid")</f>
        <v>Liquid</v>
      </c>
      <c r="AA4" s="145" t="str">
        <f t="shared" si="1"/>
        <v>Liquid</v>
      </c>
      <c r="AB4" s="200" t="s">
        <v>106</v>
      </c>
      <c r="AC4" s="200" t="s">
        <v>107</v>
      </c>
    </row>
    <row r="5" spans="1:29" s="146" customFormat="1" ht="16.5" thickBot="1" x14ac:dyDescent="0.3">
      <c r="A5" s="396"/>
      <c r="B5" s="400"/>
      <c r="C5" s="148">
        <v>1</v>
      </c>
      <c r="D5" s="149" t="s">
        <v>103</v>
      </c>
      <c r="E5" s="32">
        <v>35</v>
      </c>
      <c r="F5" s="33">
        <v>4000</v>
      </c>
      <c r="G5" s="25" t="s">
        <v>106</v>
      </c>
      <c r="H5" s="150"/>
      <c r="I5" s="150"/>
      <c r="J5" s="150"/>
      <c r="K5" s="151">
        <f>IF(G5="Commercial Machine Detergent",IFERROR('Specifications (L1, L2, L3)'!H3/'Specifications (L1, L2, L3)'!F3/128,0),IF('Laundry (LOT #1)'!G5="Household Machine Detergent",IFERROR('Specifications (L1, L2, L3)'!H69/'Specifications (L1, L2, L3)'!F69/128,0), IF(G5="",0)))</f>
        <v>0</v>
      </c>
      <c r="L5" s="151">
        <f>IFERROR('Specifications (L1, L2, L3)'!H22/'Specifications (L1, L2, L3)'!F22/128,0)</f>
        <v>0</v>
      </c>
      <c r="M5" s="151">
        <f>IFERROR('Specifications (L1, L2, L3)'!H46/'Specifications (L1, L2, L3)'!F46/128,0)</f>
        <v>0</v>
      </c>
      <c r="N5" s="150"/>
      <c r="O5" s="150"/>
      <c r="P5" s="150"/>
      <c r="Q5" s="151">
        <f>IF(G5="Commercial Machine Detergent",IFERROR('Specifications (L1, L2, L3)'!H13/'Specifications (L1, L2, L3)'!G13/16,0),IF('Laundry (LOT #1)'!G5="Household Machine Detergent",IFERROR('Specifications (L1, L2, L3)'!H80/'Specifications (L1, L2, L3)'!G80/16,0),IF('Laundry (LOT #1)'!G5="",0)))</f>
        <v>0</v>
      </c>
      <c r="R5" s="152">
        <f>IFERROR('Specifications (L1, L2, L3)'!H34/'Specifications (L1, L2, L3)'!G34/16,0)</f>
        <v>0</v>
      </c>
      <c r="S5" s="153">
        <f>IFERROR('Specifications (L1, L2, L3)'!H57/'Specifications (L1, L2, L3)'!G57/16,0)</f>
        <v>0</v>
      </c>
      <c r="T5" s="154">
        <f>IFERROR(IF(AND(H5*K5&gt;0,N5*Q5&gt;0),IF(H5*K5&lt;N5*Q5,H5*K5,N5*Q5),IF(H5*K5&gt;N5*Q5,H5*K5,N5*Q5)),"")</f>
        <v>0</v>
      </c>
      <c r="U5" s="155">
        <f t="shared" ref="U5" si="2">IFERROR(IF(AND(I5*L5&gt;0,O5*R5&gt;0),IF(I5*L5&lt;O5*R5,I5*L5,O5*R5),IF(I5*L5&gt;O5*R5,I5*L5,O5*R5)),"")</f>
        <v>0</v>
      </c>
      <c r="V5" s="154">
        <f t="shared" ref="V5" si="3">IFERROR(IF(AND(J5*M5&gt;0,P5*S5&gt;0),IF(J5*M5&lt;P5*S5,J5*M5,P5*S5),IF(J5*M5&gt;P5*S5,J5*M5,P5*S5)),"")</f>
        <v>0</v>
      </c>
      <c r="W5" s="155">
        <f>SUM(T5:V5)</f>
        <v>0</v>
      </c>
      <c r="X5" s="156">
        <f>W5*F5</f>
        <v>0</v>
      </c>
      <c r="Y5" s="143" t="str">
        <f>IF(H5*K5=T5, "Liquid", "Solid")</f>
        <v>Liquid</v>
      </c>
      <c r="Z5" s="144" t="str">
        <f t="shared" ref="Z5" si="4">IF(I5*L5=U5, "Liquid", "Solid")</f>
        <v>Liquid</v>
      </c>
      <c r="AA5" s="145" t="str">
        <f t="shared" ref="AA5" si="5">IF(J5*M5=V5, "Liquid", "Solid")</f>
        <v>Liquid</v>
      </c>
      <c r="AB5" s="200" t="s">
        <v>106</v>
      </c>
      <c r="AC5" s="200" t="s">
        <v>107</v>
      </c>
    </row>
    <row r="6" spans="1:29" s="146" customFormat="1" ht="16.5" thickBot="1" x14ac:dyDescent="0.3">
      <c r="A6" s="397"/>
      <c r="B6" s="157" t="s">
        <v>122</v>
      </c>
      <c r="C6" s="158">
        <v>2</v>
      </c>
      <c r="D6" s="159" t="s">
        <v>123</v>
      </c>
      <c r="E6" s="34">
        <v>60</v>
      </c>
      <c r="F6" s="35">
        <v>18250</v>
      </c>
      <c r="G6" s="19" t="s">
        <v>106</v>
      </c>
      <c r="H6" s="160"/>
      <c r="I6" s="160"/>
      <c r="J6" s="160"/>
      <c r="K6" s="161">
        <f>IF(G6="Commercial Machine Detergent",IFERROR('Specifications (L1, L2, L3)'!H3/'Specifications (L1, L2, L3)'!F3/128,0),IF('Laundry (LOT #1)'!G6="Household Machine Detergent",IFERROR('Specifications (L1, L2, L3)'!H69/'Specifications (L1, L2, L3)'!F69/128,0), IF(G6="",0)))</f>
        <v>0</v>
      </c>
      <c r="L6" s="161">
        <f>IFERROR('Specifications (L1, L2, L3)'!H22/'Specifications (L1, L2, L3)'!F22/128,0)</f>
        <v>0</v>
      </c>
      <c r="M6" s="161">
        <f>IFERROR('Specifications (L1, L2, L3)'!H46/'Specifications (L1, L2, L3)'!F46/128,0)</f>
        <v>0</v>
      </c>
      <c r="N6" s="160"/>
      <c r="O6" s="160"/>
      <c r="P6" s="160"/>
      <c r="Q6" s="161">
        <f>IF(G6="Commercial Machine Detergent",IFERROR('Specifications (L1, L2, L3)'!H13/'Specifications (L1, L2, L3)'!G13/16,0),IF('Laundry (LOT #1)'!G6="Household Machine Detergent",IFERROR('Specifications (L1, L2, L3)'!H80/'Specifications (L1, L2, L3)'!G80/16,0),IF('Laundry (LOT #1)'!G6="",0)))</f>
        <v>0</v>
      </c>
      <c r="R6" s="162">
        <f>IFERROR('Specifications (L1, L2, L3)'!H34/'Specifications (L1, L2, L3)'!G34/16,0)</f>
        <v>0</v>
      </c>
      <c r="S6" s="163">
        <f>IFERROR('Specifications (L1, L2, L3)'!H57/'Specifications (L1, L2, L3)'!G57/16,0)</f>
        <v>0</v>
      </c>
      <c r="T6" s="164">
        <f>IFERROR(IF(AND(H6*K6&gt;0,N6*Q6&gt;0),IF(H6*K6&lt;N6*Q6,H6*K6,N6*Q6),IF(H6*K6&gt;N6*Q6,H6*K6,N6*Q6)),"")</f>
        <v>0</v>
      </c>
      <c r="U6" s="165">
        <f t="shared" ref="U6" si="6">IFERROR(IF(AND(I6*L6&gt;0,O6*R6&gt;0),IF(I6*L6&lt;O6*R6,I6*L6,O6*R6),IF(I6*L6&gt;O6*R6,I6*L6,O6*R6)),"")</f>
        <v>0</v>
      </c>
      <c r="V6" s="164">
        <f t="shared" ref="V6" si="7">IFERROR(IF(AND(J6*M6&gt;0,P6*S6&gt;0),IF(J6*M6&lt;P6*S6,J6*M6,P6*S6),IF(J6*M6&gt;P6*S6,J6*M6,P6*S6)),"")</f>
        <v>0</v>
      </c>
      <c r="W6" s="165">
        <f>SUM(T6:V6)</f>
        <v>0</v>
      </c>
      <c r="X6" s="166">
        <f>W6*F6</f>
        <v>0</v>
      </c>
      <c r="Y6" s="143" t="str">
        <f>IF(H6*K6=T6, "Liquid", "Solid")</f>
        <v>Liquid</v>
      </c>
      <c r="Z6" s="144" t="str">
        <f t="shared" ref="Z6" si="8">IF(I6*L6=U6, "Liquid", "Solid")</f>
        <v>Liquid</v>
      </c>
      <c r="AA6" s="145" t="str">
        <f t="shared" ref="AA6" si="9">IF(J6*M6=V6, "Liquid", "Solid")</f>
        <v>Liquid</v>
      </c>
      <c r="AB6" s="200" t="s">
        <v>106</v>
      </c>
      <c r="AC6" s="200" t="s">
        <v>107</v>
      </c>
    </row>
    <row r="7" spans="1:29" s="168" customFormat="1" ht="16.5" thickBot="1" x14ac:dyDescent="0.3">
      <c r="A7" s="167"/>
      <c r="K7" s="169"/>
      <c r="L7" s="169"/>
      <c r="M7" s="169"/>
      <c r="Q7" s="169"/>
      <c r="R7" s="169"/>
      <c r="S7" s="169"/>
      <c r="T7" s="169"/>
      <c r="U7" s="169"/>
      <c r="V7" s="169"/>
      <c r="W7" s="169"/>
      <c r="X7" s="170">
        <f>SUM(X4:X6)</f>
        <v>0</v>
      </c>
      <c r="AA7" s="171"/>
      <c r="AB7" s="241"/>
      <c r="AC7" s="241"/>
    </row>
    <row r="8" spans="1:29" s="168" customFormat="1" ht="16.5" thickBot="1" x14ac:dyDescent="0.3">
      <c r="A8" s="172"/>
      <c r="B8" s="173"/>
      <c r="C8" s="173"/>
      <c r="D8" s="173"/>
      <c r="E8" s="173"/>
      <c r="F8" s="173"/>
      <c r="G8" s="173"/>
      <c r="H8" s="173"/>
      <c r="I8" s="173"/>
      <c r="J8" s="173"/>
      <c r="K8" s="174"/>
      <c r="L8" s="174"/>
      <c r="M8" s="174"/>
      <c r="N8" s="173"/>
      <c r="O8" s="173"/>
      <c r="P8" s="173"/>
      <c r="Q8" s="174"/>
      <c r="R8" s="174"/>
      <c r="S8" s="174"/>
      <c r="T8" s="169"/>
      <c r="U8" s="169"/>
      <c r="V8" s="169"/>
      <c r="W8" s="169"/>
      <c r="X8" s="175"/>
      <c r="Y8" s="173"/>
      <c r="Z8" s="173"/>
      <c r="AA8" s="176"/>
      <c r="AB8" s="241"/>
      <c r="AC8" s="241"/>
    </row>
    <row r="9" spans="1:29" s="146" customFormat="1" ht="16.5" thickBot="1" x14ac:dyDescent="0.3">
      <c r="A9" s="395" t="s">
        <v>124</v>
      </c>
      <c r="B9" s="398" t="s">
        <v>125</v>
      </c>
      <c r="C9" s="178">
        <v>2</v>
      </c>
      <c r="D9" s="179" t="s">
        <v>129</v>
      </c>
      <c r="E9" s="36">
        <v>20</v>
      </c>
      <c r="F9" s="37">
        <v>8800</v>
      </c>
      <c r="G9" s="26" t="s">
        <v>106</v>
      </c>
      <c r="H9" s="180"/>
      <c r="I9" s="180"/>
      <c r="J9" s="180"/>
      <c r="K9" s="181">
        <f>IF(G9="Commercial Machine Detergent",IFERROR('Specifications (L1, L2, L3)'!J3/'Specifications (L1, L2, L3)'!F3/128,0),IF('Laundry (LOT #1)'!G9="Household Machine Detergent",IFERROR('Specifications (L1, L2, L3)'!J69/'Specifications (L1, L2, L3)'!F69/128,0), IF(G9="",0)))</f>
        <v>0</v>
      </c>
      <c r="L9" s="181">
        <f>IFERROR('Specifications (L1, L2, L3)'!J22/'Specifications (L1, L2, L3)'!F22/128,0)</f>
        <v>0</v>
      </c>
      <c r="M9" s="181">
        <f>IFERROR('Specifications (L1, L2, L3)'!J46/'Specifications (L1, L2, L3)'!F46/128,0)</f>
        <v>0</v>
      </c>
      <c r="N9" s="180"/>
      <c r="O9" s="180"/>
      <c r="P9" s="180"/>
      <c r="Q9" s="181">
        <f>IF(G9="Commercial Machine Detergent",IFERROR('Specifications (L1, L2, L3)'!J13/'Specifications (L1, L2, L3)'!G13/16,0),IF('Laundry (LOT #1)'!G9="Household Machine Detergent",IFERROR('Specifications (L1, L2, L3)'!J80/'Specifications (L1, L2, L3)'!G80/16,0),IF('Laundry (LOT #1)'!G9="",0)))</f>
        <v>0</v>
      </c>
      <c r="R9" s="182">
        <f>IFERROR('Specifications (L1, L2, L3)'!J34/'Specifications (L1, L2, L3)'!G34/16,0)</f>
        <v>0</v>
      </c>
      <c r="S9" s="183">
        <f>IFERROR('Specifications (L1, L2, L3)'!J57/'Specifications (L1, L2, L3)'!G57/16,0)</f>
        <v>0</v>
      </c>
      <c r="T9" s="164">
        <f>IFERROR(IF(AND(H9*K9&gt;0,N9*Q9&gt;0),IF(H9*K9&lt;N9*Q9,H9*K9,N9*Q9),IF(H9*K9&gt;N9*Q9,H9*K9,N9*Q9)),"")</f>
        <v>0</v>
      </c>
      <c r="U9" s="165">
        <f t="shared" ref="U9" si="10">IFERROR(IF(AND(I9*L9&gt;0,O9*R9&gt;0),IF(I9*L9&lt;O9*R9,I9*L9,O9*R9),IF(I9*L9&gt;O9*R9,I9*L9,O9*R9)),"")</f>
        <v>0</v>
      </c>
      <c r="V9" s="164">
        <f t="shared" ref="V9" si="11">IFERROR(IF(AND(J9*M9&gt;0,P9*S9&gt;0),IF(J9*M9&lt;P9*S9,J9*M9,P9*S9),IF(J9*M9&gt;P9*S9,J9*M9,P9*S9)),"")</f>
        <v>0</v>
      </c>
      <c r="W9" s="165">
        <f>SUM(T9:V9)</f>
        <v>0</v>
      </c>
      <c r="X9" s="166">
        <f>W9*F9</f>
        <v>0</v>
      </c>
      <c r="Y9" s="184" t="str">
        <f>IF(H9*K9=T9, "Liquid", "Solid")</f>
        <v>Liquid</v>
      </c>
      <c r="Z9" s="185" t="str">
        <f t="shared" ref="Z9" si="12">IF(I9*L9=U9, "Liquid", "Solid")</f>
        <v>Liquid</v>
      </c>
      <c r="AA9" s="186" t="str">
        <f t="shared" ref="AA9" si="13">IF(J9*M9=V9, "Liquid", "Solid")</f>
        <v>Liquid</v>
      </c>
      <c r="AB9" s="200" t="s">
        <v>106</v>
      </c>
      <c r="AC9" s="200" t="s">
        <v>107</v>
      </c>
    </row>
    <row r="10" spans="1:29" s="146" customFormat="1" ht="16.5" thickBot="1" x14ac:dyDescent="0.3">
      <c r="A10" s="397"/>
      <c r="B10" s="400"/>
      <c r="C10" s="158">
        <v>1</v>
      </c>
      <c r="D10" s="159" t="s">
        <v>126</v>
      </c>
      <c r="E10" s="34">
        <v>70</v>
      </c>
      <c r="F10" s="35">
        <v>8100</v>
      </c>
      <c r="G10" s="19" t="s">
        <v>106</v>
      </c>
      <c r="H10" s="160"/>
      <c r="I10" s="160"/>
      <c r="J10" s="160"/>
      <c r="K10" s="161">
        <f>IF(G9="Commercial Machine Detergent",IFERROR('Specifications (L1, L2, L3)'!J3/'Specifications (L1, L2, L3)'!F3/128,0),IF('Laundry (LOT #1)'!G9="Household Machine Detergent",IFERROR('Specifications (L1, L2, L3)'!J69/'Specifications (L1, L2, L3)'!F69/128,0), IF(G9="",0)))</f>
        <v>0</v>
      </c>
      <c r="L10" s="161">
        <f>IFERROR('Specifications (L1, L2, L3)'!J22/'Specifications (L1, L2, L3)'!F22/128,0)</f>
        <v>0</v>
      </c>
      <c r="M10" s="161">
        <f>IFERROR('Specifications (L1, L2, L3)'!J46/'Specifications (L1, L2, L3)'!F46/128,0)</f>
        <v>0</v>
      </c>
      <c r="N10" s="160"/>
      <c r="O10" s="160"/>
      <c r="P10" s="160"/>
      <c r="Q10" s="161">
        <f>IF(G10="Commercial Machine Detergent",IFERROR('Specifications (L1, L2, L3)'!J13/'Specifications (L1, L2, L3)'!G13/16,0),IF('Laundry (LOT #1)'!G10="Household Machine Detergent",IFERROR('Specifications (L1, L2, L3)'!J80/'Specifications (L1, L2, L3)'!G80/16,0),IF('Laundry (LOT #1)'!G10="",0)))</f>
        <v>0</v>
      </c>
      <c r="R10" s="162">
        <f>IFERROR('Specifications (L1, L2, L3)'!J34/'Specifications (L1, L2, L3)'!G34/16,0)</f>
        <v>0</v>
      </c>
      <c r="S10" s="163">
        <f>IFERROR('Specifications (L1, L2, L3)'!J57/'Specifications (L1, L2, L3)'!G57/16,0)</f>
        <v>0</v>
      </c>
      <c r="T10" s="164">
        <f>IFERROR(IF(AND(H10*K10&gt;0,N10*Q10&gt;0),IF(H10*K10&lt;N10*Q10,H10*K10,N10*Q10),IF(H10*K10&gt;N10*Q10,H10*K10,N10*Q10)),"")</f>
        <v>0</v>
      </c>
      <c r="U10" s="165">
        <f t="shared" ref="U10" si="14">IFERROR(IF(AND(I10*L10&gt;0,O10*R10&gt;0),IF(I10*L10&lt;O10*R10,I10*L10,O10*R10),IF(I10*L10&gt;O10*R10,I10*L10,O10*R10)),"")</f>
        <v>0</v>
      </c>
      <c r="V10" s="164">
        <f t="shared" ref="V10" si="15">IFERROR(IF(AND(J10*M10&gt;0,P10*S10&gt;0),IF(J10*M10&lt;P10*S10,J10*M10,P10*S10),IF(J10*M10&gt;P10*S10,J10*M10,P10*S10)),"")</f>
        <v>0</v>
      </c>
      <c r="W10" s="165">
        <f>SUM(T10:V10)</f>
        <v>0</v>
      </c>
      <c r="X10" s="187">
        <f>W10*F10</f>
        <v>0</v>
      </c>
      <c r="Y10" s="143" t="str">
        <f>IF(H10*K10=T10, "Liquid", "Solid")</f>
        <v>Liquid</v>
      </c>
      <c r="Z10" s="144" t="str">
        <f t="shared" ref="Z10" si="16">IF(I10*L10=U10, "Liquid", "Solid")</f>
        <v>Liquid</v>
      </c>
      <c r="AA10" s="145" t="str">
        <f t="shared" ref="AA10" si="17">IF(J10*M10=V10, "Liquid", "Solid")</f>
        <v>Liquid</v>
      </c>
      <c r="AB10" s="200" t="s">
        <v>106</v>
      </c>
      <c r="AC10" s="200" t="s">
        <v>107</v>
      </c>
    </row>
    <row r="11" spans="1:29" s="168" customFormat="1" ht="16.5" thickBot="1" x14ac:dyDescent="0.3">
      <c r="A11" s="167"/>
      <c r="K11" s="169"/>
      <c r="L11" s="169"/>
      <c r="M11" s="169"/>
      <c r="Q11" s="169"/>
      <c r="R11" s="169"/>
      <c r="S11" s="169"/>
      <c r="T11" s="169"/>
      <c r="U11" s="169"/>
      <c r="V11" s="169"/>
      <c r="W11" s="169"/>
      <c r="X11" s="170">
        <f>SUM(X9:X10)</f>
        <v>0</v>
      </c>
      <c r="AA11" s="171"/>
      <c r="AB11" s="241"/>
      <c r="AC11" s="241"/>
    </row>
    <row r="12" spans="1:29" s="168" customFormat="1" ht="16.5" thickBot="1" x14ac:dyDescent="0.3">
      <c r="A12" s="172"/>
      <c r="B12" s="173"/>
      <c r="C12" s="173"/>
      <c r="D12" s="173"/>
      <c r="E12" s="173"/>
      <c r="F12" s="173"/>
      <c r="G12" s="173"/>
      <c r="H12" s="173"/>
      <c r="I12" s="173"/>
      <c r="J12" s="173"/>
      <c r="K12" s="174"/>
      <c r="L12" s="174"/>
      <c r="M12" s="174"/>
      <c r="N12" s="173"/>
      <c r="O12" s="173"/>
      <c r="P12" s="173"/>
      <c r="Q12" s="174"/>
      <c r="R12" s="174"/>
      <c r="S12" s="174"/>
      <c r="T12" s="169"/>
      <c r="U12" s="169"/>
      <c r="V12" s="169"/>
      <c r="W12" s="169"/>
      <c r="Y12" s="173"/>
      <c r="Z12" s="173"/>
      <c r="AA12" s="176"/>
      <c r="AB12" s="241"/>
      <c r="AC12" s="241"/>
    </row>
    <row r="13" spans="1:29" s="146" customFormat="1" ht="16.5" thickBot="1" x14ac:dyDescent="0.3">
      <c r="A13" s="188" t="s">
        <v>127</v>
      </c>
      <c r="B13" s="157" t="s">
        <v>128</v>
      </c>
      <c r="C13" s="158">
        <v>3</v>
      </c>
      <c r="D13" s="159" t="s">
        <v>130</v>
      </c>
      <c r="E13" s="34">
        <v>60</v>
      </c>
      <c r="F13" s="35">
        <v>16500</v>
      </c>
      <c r="G13" s="19" t="s">
        <v>106</v>
      </c>
      <c r="H13" s="160"/>
      <c r="I13" s="160"/>
      <c r="J13" s="160"/>
      <c r="K13" s="161">
        <f>IF(G13="Commercial Machine Detergent",IFERROR('Specifications (L1, L2, L3)'!I3/'Specifications (L1, L2, L3)'!F3/128,0),IF('Laundry (LOT #1)'!G13="Household Machine Detergent",IFERROR('Specifications (L1, L2, L3)'!I69/'Specifications (L1, L2, L3)'!F69/128,0), IF(G13="",0)))</f>
        <v>0</v>
      </c>
      <c r="L13" s="161">
        <f>IFERROR('Specifications (L1, L2, L3)'!I22/'Specifications (L1, L2, L3)'!F22/128,0)</f>
        <v>0</v>
      </c>
      <c r="M13" s="161">
        <f>IFERROR('Specifications (L1, L2, L3)'!I46/'Specifications (L1, L2, L3)'!F46/128,0)</f>
        <v>0</v>
      </c>
      <c r="N13" s="160"/>
      <c r="O13" s="160"/>
      <c r="P13" s="160"/>
      <c r="Q13" s="161">
        <f>IF(G13="Commercial Machine Detergent",IFERROR('Specifications (L1, L2, L3)'!I13/'Specifications (L1, L2, L3)'!G13/16,0),IF('Laundry (LOT #1)'!G13="Household Machine Detergent",IFERROR('Specifications (L1, L2, L3)'!I80/'Specifications (L1, L2, L3)'!G80/16,0),IF('Laundry (LOT #1)'!G13="",0)))</f>
        <v>0</v>
      </c>
      <c r="R13" s="162">
        <f>IFERROR('Specifications (L1, L2, L3)'!I34/'Specifications (L1, L2, L3)'!G34/16,0)</f>
        <v>0</v>
      </c>
      <c r="S13" s="163">
        <f>IFERROR('Specifications (L1, L2, L3)'!I57/'Specifications (L1, L2, L3)'!G57/16,0)</f>
        <v>0</v>
      </c>
      <c r="T13" s="164">
        <f>IFERROR(IF(AND(H13*K13&gt;0,N13*Q13&gt;0),IF(H13*K13&lt;N13*Q13,H13*K13,N13*Q13),IF(H13*K13&gt;N13*Q13,H13*K13,N13*Q13)),"")</f>
        <v>0</v>
      </c>
      <c r="U13" s="165">
        <f t="shared" ref="U13" si="18">IFERROR(IF(AND(I13*L13&gt;0,O13*R13&gt;0),IF(I13*L13&lt;O13*R13,I13*L13,O13*R13),IF(I13*L13&gt;O13*R13,I13*L13,O13*R13)),"")</f>
        <v>0</v>
      </c>
      <c r="V13" s="164">
        <f t="shared" ref="V13" si="19">IFERROR(IF(AND(J13*M13&gt;0,P13*S13&gt;0),IF(J13*M13&lt;P13*S13,J13*M13,P13*S13),IF(J13*M13&gt;P13*S13,J13*M13,P13*S13)),"")</f>
        <v>0</v>
      </c>
      <c r="W13" s="165">
        <f>SUM(T13:V13)</f>
        <v>0</v>
      </c>
      <c r="X13" s="166">
        <f>W13*F13</f>
        <v>0</v>
      </c>
      <c r="Y13" s="143" t="str">
        <f>IF(H13*K13=T13, "Liquid", "Solid")</f>
        <v>Liquid</v>
      </c>
      <c r="Z13" s="144" t="str">
        <f t="shared" ref="Z13" si="20">IF(I13*L13=U13, "Liquid", "Solid")</f>
        <v>Liquid</v>
      </c>
      <c r="AA13" s="145" t="str">
        <f t="shared" ref="AA13" si="21">IF(J13*M13=V13, "Liquid", "Solid")</f>
        <v>Liquid</v>
      </c>
      <c r="AB13" s="200" t="s">
        <v>106</v>
      </c>
      <c r="AC13" s="200" t="s">
        <v>107</v>
      </c>
    </row>
    <row r="14" spans="1:29" s="168" customFormat="1" ht="16.5" thickBot="1" x14ac:dyDescent="0.3">
      <c r="A14" s="167"/>
      <c r="K14" s="169"/>
      <c r="L14" s="169"/>
      <c r="M14" s="169"/>
      <c r="Q14" s="169"/>
      <c r="R14" s="169"/>
      <c r="S14" s="169"/>
      <c r="T14" s="169"/>
      <c r="U14" s="169"/>
      <c r="V14" s="169"/>
      <c r="W14" s="169"/>
      <c r="X14" s="170">
        <f>SUM(X13)</f>
        <v>0</v>
      </c>
      <c r="AA14" s="171"/>
      <c r="AB14" s="241"/>
      <c r="AC14" s="241"/>
    </row>
    <row r="15" spans="1:29" s="168" customFormat="1" ht="16.5" thickBot="1" x14ac:dyDescent="0.3">
      <c r="A15" s="172"/>
      <c r="B15" s="173"/>
      <c r="C15" s="173"/>
      <c r="D15" s="173"/>
      <c r="E15" s="173"/>
      <c r="F15" s="173"/>
      <c r="G15" s="173"/>
      <c r="H15" s="173"/>
      <c r="I15" s="173"/>
      <c r="J15" s="173"/>
      <c r="K15" s="174"/>
      <c r="L15" s="174"/>
      <c r="M15" s="174"/>
      <c r="N15" s="173"/>
      <c r="O15" s="173"/>
      <c r="P15" s="173"/>
      <c r="Q15" s="174"/>
      <c r="R15" s="174"/>
      <c r="S15" s="174"/>
      <c r="T15" s="169"/>
      <c r="U15" s="169"/>
      <c r="V15" s="169"/>
      <c r="W15" s="169"/>
      <c r="Y15" s="173"/>
      <c r="Z15" s="173"/>
      <c r="AA15" s="176"/>
      <c r="AB15" s="241"/>
      <c r="AC15" s="241"/>
    </row>
    <row r="16" spans="1:29" s="146" customFormat="1" ht="16.5" thickBot="1" x14ac:dyDescent="0.3">
      <c r="A16" s="395" t="s">
        <v>131</v>
      </c>
      <c r="B16" s="398" t="s">
        <v>132</v>
      </c>
      <c r="C16" s="158">
        <v>1</v>
      </c>
      <c r="D16" s="159" t="s">
        <v>133</v>
      </c>
      <c r="E16" s="34">
        <v>15</v>
      </c>
      <c r="F16" s="35">
        <v>4000</v>
      </c>
      <c r="G16" s="19" t="s">
        <v>106</v>
      </c>
      <c r="H16" s="160"/>
      <c r="I16" s="160"/>
      <c r="J16" s="160"/>
      <c r="K16" s="161">
        <f>IF(G16="Commercial Machine Detergent",IFERROR('Specifications (L1, L2, L3)'!H3/'Specifications (L1, L2, L3)'!F3/128,0),IF('Laundry (LOT #1)'!G16="Household Machine Detergent",IFERROR('Specifications (L1, L2, L3)'!H69/'Specifications (L1, L2, L3)'!F69/128,0), IF(G16="",0)))</f>
        <v>0</v>
      </c>
      <c r="L16" s="161">
        <f>IFERROR('Specifications (L1, L2, L3)'!H22/'Specifications (L1, L2, L3)'!F22/128,0)</f>
        <v>0</v>
      </c>
      <c r="M16" s="161">
        <f>IFERROR('Specifications (L1, L2, L3)'!H46/'Specifications (L1, L2, L3)'!F46/128,0)</f>
        <v>0</v>
      </c>
      <c r="N16" s="160"/>
      <c r="O16" s="160"/>
      <c r="P16" s="160"/>
      <c r="Q16" s="161">
        <f>IF(G16="Commercial Machine Detergent",IFERROR('Specifications (L1, L2, L3)'!H13/'Specifications (L1, L2, L3)'!G13/16,0),IF('Laundry (LOT #1)'!G16="Household Machine Detergent",IFERROR('Specifications (L1, L2, L3)'!H80/'Specifications (L1, L2, L3)'!G80/16,0),IF('Laundry (LOT #1)'!G16="",0)))</f>
        <v>0</v>
      </c>
      <c r="R16" s="162">
        <f>IFERROR('Specifications (L1, L2, L3)'!H34/'Specifications (L1, L2, L3)'!G34/16,0)</f>
        <v>0</v>
      </c>
      <c r="S16" s="163">
        <f>IFERROR('Specifications (L1, L2, L3)'!H57/'Specifications (L1, L2, L3)'!G57/16,0)</f>
        <v>0</v>
      </c>
      <c r="T16" s="164">
        <f>IFERROR(IF(AND(H16*K16&gt;0,N16*Q16&gt;0),IF(H16*K16&lt;N16*Q16,H16*K16,N16*Q16),IF(H16*K16&gt;N16*Q16,H16*K16,N16*Q16)),"")</f>
        <v>0</v>
      </c>
      <c r="U16" s="165">
        <f t="shared" ref="U16" si="22">IFERROR(IF(AND(I16*L16&gt;0,O16*R16&gt;0),IF(I16*L16&lt;O16*R16,I16*L16,O16*R16),IF(I16*L16&gt;O16*R16,I16*L16,O16*R16)),"")</f>
        <v>0</v>
      </c>
      <c r="V16" s="164">
        <f t="shared" ref="V16" si="23">IFERROR(IF(AND(J16*M16&gt;0,P16*S16&gt;0),IF(J16*M16&lt;P16*S16,J16*M16,P16*S16),IF(J16*M16&gt;P16*S16,J16*M16,P16*S16)),"")</f>
        <v>0</v>
      </c>
      <c r="W16" s="165">
        <f>SUM(T16:V16)</f>
        <v>0</v>
      </c>
      <c r="X16" s="166">
        <f>W16*F16</f>
        <v>0</v>
      </c>
      <c r="Y16" s="143" t="str">
        <f>IF(H16*K16=T16, "Liquid", "Solid")</f>
        <v>Liquid</v>
      </c>
      <c r="Z16" s="144" t="str">
        <f t="shared" ref="Z16" si="24">IF(I16*L16=U16, "Liquid", "Solid")</f>
        <v>Liquid</v>
      </c>
      <c r="AA16" s="145" t="str">
        <f t="shared" ref="AA16" si="25">IF(J16*M16=V16, "Liquid", "Solid")</f>
        <v>Liquid</v>
      </c>
      <c r="AB16" s="200" t="s">
        <v>106</v>
      </c>
      <c r="AC16" s="200" t="s">
        <v>107</v>
      </c>
    </row>
    <row r="17" spans="1:29" s="146" customFormat="1" ht="16.5" thickBot="1" x14ac:dyDescent="0.3">
      <c r="A17" s="396"/>
      <c r="B17" s="399"/>
      <c r="C17" s="158">
        <v>1</v>
      </c>
      <c r="D17" s="159" t="s">
        <v>134</v>
      </c>
      <c r="E17" s="34">
        <v>60</v>
      </c>
      <c r="F17" s="35">
        <v>5200</v>
      </c>
      <c r="G17" s="19" t="s">
        <v>106</v>
      </c>
      <c r="H17" s="160"/>
      <c r="I17" s="160"/>
      <c r="J17" s="160"/>
      <c r="K17" s="161">
        <f>IF(G17="Commercial Machine Detergent",IFERROR('Specifications (L1, L2, L3)'!H3/'Specifications (L1, L2, L3)'!F3/128,0),IF('Laundry (LOT #1)'!G17="Household Machine Detergent",IFERROR('Specifications (L1, L2, L3)'!H69/'Specifications (L1, L2, L3)'!F69/128,0), IF(G17="",0)))</f>
        <v>0</v>
      </c>
      <c r="L17" s="161">
        <f>IFERROR('Specifications (L1, L2, L3)'!H22/'Specifications (L1, L2, L3)'!F22/128,0)</f>
        <v>0</v>
      </c>
      <c r="M17" s="161">
        <f>IFERROR('Specifications (L1, L2, L3)'!H46/'Specifications (L1, L2, L3)'!F46/128,0)</f>
        <v>0</v>
      </c>
      <c r="N17" s="160"/>
      <c r="O17" s="160"/>
      <c r="P17" s="160"/>
      <c r="Q17" s="161">
        <f>IF(G17="Commercial Machine Detergent",IFERROR('Specifications (L1, L2, L3)'!H13/'Specifications (L1, L2, L3)'!G13/16,0),IF('Laundry (LOT #1)'!G17="Household Machine Detergent",IFERROR('Specifications (L1, L2, L3)'!H80/'Specifications (L1, L2, L3)'!G80/16,0),IF('Laundry (LOT #1)'!G17="",0)))</f>
        <v>0</v>
      </c>
      <c r="R17" s="162">
        <f>IFERROR('Specifications (L1, L2, L3)'!H34/'Specifications (L1, L2, L3)'!G34/16,0)</f>
        <v>0</v>
      </c>
      <c r="S17" s="163">
        <f>IFERROR('Specifications (L1, L2, L3)'!H57/'Specifications (L1, L2, L3)'!G57/16,0)</f>
        <v>0</v>
      </c>
      <c r="T17" s="164">
        <f>IFERROR(IF(AND(H17*K17&gt;0,N17*Q17&gt;0),IF(H17*K17&lt;N17*Q17,H17*K17,N17*Q17),IF(H17*K17&gt;N17*Q17,H17*K17,N17*Q17)),"")</f>
        <v>0</v>
      </c>
      <c r="U17" s="165">
        <f t="shared" ref="U17" si="26">IFERROR(IF(AND(I17*L17&gt;0,O17*R17&gt;0),IF(I17*L17&lt;O17*R17,I17*L17,O17*R17),IF(I17*L17&gt;O17*R17,I17*L17,O17*R17)),"")</f>
        <v>0</v>
      </c>
      <c r="V17" s="164">
        <f t="shared" ref="V17" si="27">IFERROR(IF(AND(J17*M17&gt;0,P17*S17&gt;0),IF(J17*M17&lt;P17*S17,J17*M17,P17*S17),IF(J17*M17&gt;P17*S17,J17*M17,P17*S17)),"")</f>
        <v>0</v>
      </c>
      <c r="W17" s="165">
        <f>SUM(T17:V17)</f>
        <v>0</v>
      </c>
      <c r="X17" s="166">
        <f>W17*F17</f>
        <v>0</v>
      </c>
      <c r="Y17" s="143" t="str">
        <f>IF(H17*K17=T17, "Liquid", "Solid")</f>
        <v>Liquid</v>
      </c>
      <c r="Z17" s="144" t="str">
        <f t="shared" ref="Z17" si="28">IF(I17*L17=U17, "Liquid", "Solid")</f>
        <v>Liquid</v>
      </c>
      <c r="AA17" s="145" t="str">
        <f t="shared" ref="AA17" si="29">IF(J17*M17=V17, "Liquid", "Solid")</f>
        <v>Liquid</v>
      </c>
      <c r="AB17" s="200" t="s">
        <v>106</v>
      </c>
      <c r="AC17" s="200" t="s">
        <v>107</v>
      </c>
    </row>
    <row r="18" spans="1:29" s="146" customFormat="1" ht="16.5" thickBot="1" x14ac:dyDescent="0.3">
      <c r="A18" s="396"/>
      <c r="B18" s="399"/>
      <c r="C18" s="158">
        <v>20</v>
      </c>
      <c r="D18" s="159" t="s">
        <v>135</v>
      </c>
      <c r="E18" s="34">
        <v>20</v>
      </c>
      <c r="F18" s="35">
        <v>402000</v>
      </c>
      <c r="G18" s="19" t="s">
        <v>106</v>
      </c>
      <c r="H18" s="160"/>
      <c r="I18" s="160"/>
      <c r="J18" s="160"/>
      <c r="K18" s="161">
        <f>IF(G18="Commercial Machine Detergent",IFERROR('Specifications (L1, L2, L3)'!H3/'Specifications (L1, L2, L3)'!F3/128,0),IF('Laundry (LOT #1)'!G18="Household Machine Detergent",IFERROR('Specifications (L1, L2, L3)'!H69/'Specifications (L1, L2, L3)'!F69/128,0), IF(G18="",0)))</f>
        <v>0</v>
      </c>
      <c r="L18" s="161">
        <f>IFERROR('Specifications (L1, L2, L3)'!H22/'Specifications (L1, L2, L3)'!F22/128,0)</f>
        <v>0</v>
      </c>
      <c r="M18" s="161">
        <f>IFERROR('Specifications (L1, L2, L3)'!H46/'Specifications (L1, L2, L3)'!F46/128,0)</f>
        <v>0</v>
      </c>
      <c r="N18" s="160"/>
      <c r="O18" s="160"/>
      <c r="P18" s="160"/>
      <c r="Q18" s="161">
        <f>IF(G18="Commercial Machine Detergent",IFERROR('Specifications (L1, L2, L3)'!H13/'Specifications (L1, L2, L3)'!G13/16,0),IF('Laundry (LOT #1)'!G18="Household Machine Detergent",IFERROR('Specifications (L1, L2, L3)'!H80/'Specifications (L1, L2, L3)'!G80/16,0),IF('Laundry (LOT #1)'!G18="",0)))</f>
        <v>0</v>
      </c>
      <c r="R18" s="162">
        <f>IFERROR('Specifications (L1, L2, L3)'!H34/'Specifications (L1, L2, L3)'!G34/16,0)</f>
        <v>0</v>
      </c>
      <c r="S18" s="163">
        <f>IFERROR('Specifications (L1, L2, L3)'!H57/'Specifications (L1, L2, L3)'!G57/16,0)</f>
        <v>0</v>
      </c>
      <c r="T18" s="164">
        <f>IFERROR(IF(AND(H18*K18&gt;0,N18*Q18&gt;0),IF(H18*K18&lt;N18*Q18,H18*K18,N18*Q18),IF(H18*K18&gt;N18*Q18,H18*K18,N18*Q18)),"")</f>
        <v>0</v>
      </c>
      <c r="U18" s="165">
        <f t="shared" ref="U18" si="30">IFERROR(IF(AND(I18*L18&gt;0,O18*R18&gt;0),IF(I18*L18&lt;O18*R18,I18*L18,O18*R18),IF(I18*L18&gt;O18*R18,I18*L18,O18*R18)),"")</f>
        <v>0</v>
      </c>
      <c r="V18" s="164">
        <f t="shared" ref="V18" si="31">IFERROR(IF(AND(J18*M18&gt;0,P18*S18&gt;0),IF(J18*M18&lt;P18*S18,J18*M18,P18*S18),IF(J18*M18&gt;P18*S18,J18*M18,P18*S18)),"")</f>
        <v>0</v>
      </c>
      <c r="W18" s="165">
        <f>SUM(T18:V18)</f>
        <v>0</v>
      </c>
      <c r="X18" s="166">
        <f>W18*F18</f>
        <v>0</v>
      </c>
      <c r="Y18" s="143" t="str">
        <f>IF(H18*K18=T18, "Liquid", "Solid")</f>
        <v>Liquid</v>
      </c>
      <c r="Z18" s="144" t="str">
        <f t="shared" ref="Z18" si="32">IF(I18*L18=U18, "Liquid", "Solid")</f>
        <v>Liquid</v>
      </c>
      <c r="AA18" s="145" t="str">
        <f t="shared" ref="AA18" si="33">IF(J18*M18=V18, "Liquid", "Solid")</f>
        <v>Liquid</v>
      </c>
      <c r="AB18" s="200" t="s">
        <v>106</v>
      </c>
      <c r="AC18" s="200" t="s">
        <v>107</v>
      </c>
    </row>
    <row r="19" spans="1:29" s="146" customFormat="1" ht="16.5" thickBot="1" x14ac:dyDescent="0.3">
      <c r="A19" s="397"/>
      <c r="B19" s="400"/>
      <c r="C19" s="158">
        <v>3</v>
      </c>
      <c r="D19" s="159" t="s">
        <v>136</v>
      </c>
      <c r="E19" s="34">
        <v>150</v>
      </c>
      <c r="F19" s="35">
        <v>15500</v>
      </c>
      <c r="G19" s="19" t="s">
        <v>106</v>
      </c>
      <c r="H19" s="160"/>
      <c r="I19" s="160"/>
      <c r="J19" s="160"/>
      <c r="K19" s="161">
        <f>IF(G19="Commercial Machine Detergent",IFERROR('Specifications (L1, L2, L3)'!H3/'Specifications (L1, L2, L3)'!F3/128,0),IF('Laundry (LOT #1)'!G19="Household Machine Detergent",IFERROR('Specifications (L1, L2, L3)'!H69/'Specifications (L1, L2, L3)'!F69/128,0), IF(G19="",0)))</f>
        <v>0</v>
      </c>
      <c r="L19" s="161">
        <f>IFERROR('Specifications (L1, L2, L3)'!H22/'Specifications (L1, L2, L3)'!F22/128,0)</f>
        <v>0</v>
      </c>
      <c r="M19" s="161">
        <f>IFERROR('Specifications (L1, L2, L3)'!H46/'Specifications (L1, L2, L3)'!F46/128,0)</f>
        <v>0</v>
      </c>
      <c r="N19" s="160"/>
      <c r="O19" s="160"/>
      <c r="P19" s="160"/>
      <c r="Q19" s="161">
        <f>IF(G19="Commercial Machine Detergent",IFERROR('Specifications (L1, L2, L3)'!H13/'Specifications (L1, L2, L3)'!G13/16,0),IF('Laundry (LOT #1)'!G19="Household Machine Detergent",IFERROR('Specifications (L1, L2, L3)'!H80/'Specifications (L1, L2, L3)'!G80/16,0),IF('Laundry (LOT #1)'!G19="",0)))</f>
        <v>0</v>
      </c>
      <c r="R19" s="162">
        <f>IFERROR('Specifications (L1, L2, L3)'!H34/'Specifications (L1, L2, L3)'!G34/16,0)</f>
        <v>0</v>
      </c>
      <c r="S19" s="163">
        <f>IFERROR('Specifications (L1, L2, L3)'!H57/'Specifications (L1, L2, L3)'!G57/16,0)</f>
        <v>0</v>
      </c>
      <c r="T19" s="164">
        <f>IFERROR(IF(AND(H19*K19&gt;0,N19*Q19&gt;0),IF(H19*K19&lt;N19*Q19,H19*K19,N19*Q19),IF(H19*K19&gt;N19*Q19,H19*K19,N19*Q19)),"")</f>
        <v>0</v>
      </c>
      <c r="U19" s="165">
        <f t="shared" ref="U19" si="34">IFERROR(IF(AND(I19*L19&gt;0,O19*R19&gt;0),IF(I19*L19&lt;O19*R19,I19*L19,O19*R19),IF(I19*L19&gt;O19*R19,I19*L19,O19*R19)),"")</f>
        <v>0</v>
      </c>
      <c r="V19" s="164">
        <f t="shared" ref="V19" si="35">IFERROR(IF(AND(J19*M19&gt;0,P19*S19&gt;0),IF(J19*M19&lt;P19*S19,J19*M19,P19*S19),IF(J19*M19&gt;P19*S19,J19*M19,P19*S19)),"")</f>
        <v>0</v>
      </c>
      <c r="W19" s="165">
        <f>SUM(T19:V19)</f>
        <v>0</v>
      </c>
      <c r="X19" s="166">
        <f>W19*F19</f>
        <v>0</v>
      </c>
      <c r="Y19" s="143" t="str">
        <f>IF(H19*K19=T19, "Liquid", "Solid")</f>
        <v>Liquid</v>
      </c>
      <c r="Z19" s="144" t="str">
        <f t="shared" ref="Z19" si="36">IF(I19*L19=U19, "Liquid", "Solid")</f>
        <v>Liquid</v>
      </c>
      <c r="AA19" s="145" t="str">
        <f t="shared" ref="AA19" si="37">IF(J19*M19=V19, "Liquid", "Solid")</f>
        <v>Liquid</v>
      </c>
      <c r="AB19" s="200" t="s">
        <v>106</v>
      </c>
      <c r="AC19" s="200" t="s">
        <v>107</v>
      </c>
    </row>
    <row r="20" spans="1:29" s="168" customFormat="1" ht="16.5" thickBot="1" x14ac:dyDescent="0.3">
      <c r="A20" s="167"/>
      <c r="K20" s="169"/>
      <c r="L20" s="169"/>
      <c r="M20" s="169"/>
      <c r="Q20" s="169"/>
      <c r="R20" s="169"/>
      <c r="S20" s="169"/>
      <c r="T20" s="169"/>
      <c r="U20" s="169"/>
      <c r="V20" s="169"/>
      <c r="W20" s="169"/>
      <c r="X20" s="170">
        <f>SUM(X16:X19)</f>
        <v>0</v>
      </c>
      <c r="AA20" s="171"/>
      <c r="AB20" s="241"/>
      <c r="AC20" s="241"/>
    </row>
    <row r="21" spans="1:29" s="168" customFormat="1" ht="16.5" thickBot="1" x14ac:dyDescent="0.3">
      <c r="A21" s="172"/>
      <c r="B21" s="173"/>
      <c r="C21" s="173"/>
      <c r="D21" s="173"/>
      <c r="E21" s="173"/>
      <c r="F21" s="173"/>
      <c r="G21" s="173"/>
      <c r="H21" s="173"/>
      <c r="I21" s="173"/>
      <c r="J21" s="173"/>
      <c r="K21" s="174"/>
      <c r="L21" s="174"/>
      <c r="M21" s="174"/>
      <c r="N21" s="173"/>
      <c r="O21" s="173"/>
      <c r="P21" s="173"/>
      <c r="Q21" s="174"/>
      <c r="R21" s="174"/>
      <c r="S21" s="174"/>
      <c r="T21" s="169"/>
      <c r="U21" s="169"/>
      <c r="V21" s="169"/>
      <c r="W21" s="169"/>
      <c r="Y21" s="173"/>
      <c r="Z21" s="173"/>
      <c r="AA21" s="176"/>
      <c r="AB21" s="241"/>
      <c r="AC21" s="241"/>
    </row>
    <row r="22" spans="1:29" s="146" customFormat="1" ht="16.5" thickBot="1" x14ac:dyDescent="0.3">
      <c r="A22" s="395" t="s">
        <v>137</v>
      </c>
      <c r="B22" s="398" t="s">
        <v>138</v>
      </c>
      <c r="C22" s="158">
        <v>1</v>
      </c>
      <c r="D22" s="159" t="s">
        <v>139</v>
      </c>
      <c r="E22" s="34">
        <v>65</v>
      </c>
      <c r="F22" s="35">
        <v>4000</v>
      </c>
      <c r="G22" s="19" t="s">
        <v>106</v>
      </c>
      <c r="H22" s="160"/>
      <c r="I22" s="160"/>
      <c r="J22" s="160"/>
      <c r="K22" s="161">
        <f>IF(G22="Commercial Machine Detergent",IFERROR('Specifications (L1, L2, L3)'!H3/'Specifications (L1, L2, L3)'!F3/128,0),IF('Laundry (LOT #1)'!G22="Household Machine Detergent",IFERROR('Specifications (L1, L2, L3)'!H69/'Specifications (L1, L2, L3)'!F69/128,0), IF(G22="",0)))</f>
        <v>0</v>
      </c>
      <c r="L22" s="161">
        <f>IFERROR('Specifications (L1, L2, L3)'!H22/'Specifications (L1, L2, L3)'!F22/128,0)</f>
        <v>0</v>
      </c>
      <c r="M22" s="161">
        <f>IFERROR('Specifications (L1, L2, L3)'!H46/'Specifications (L1, L2, L3)'!F46/128,0)</f>
        <v>0</v>
      </c>
      <c r="N22" s="160"/>
      <c r="O22" s="160"/>
      <c r="P22" s="160"/>
      <c r="Q22" s="161">
        <f>IF(G22="Commercial Machine Detergent",IFERROR('Specifications (L1, L2, L3)'!H13/'Specifications (L1, L2, L3)'!G13/16,0),IF('Laundry (LOT #1)'!G22="Household Machine Detergent",IFERROR('Specifications (L1, L2, L3)'!H80/'Specifications (L1, L2, L3)'!G80/16,0),IF('Laundry (LOT #1)'!G22="",0)))</f>
        <v>0</v>
      </c>
      <c r="R22" s="162">
        <f>IFERROR('Specifications (L1, L2, L3)'!H34/'Specifications (L1, L2, L3)'!G34/16,0)</f>
        <v>0</v>
      </c>
      <c r="S22" s="163">
        <f>IFERROR('Specifications (L1, L2, L3)'!H57/'Specifications (L1, L2, L3)'!G57/16,0)</f>
        <v>0</v>
      </c>
      <c r="T22" s="164">
        <f>IFERROR(IF(AND(H22*K22&gt;0,N22*Q22&gt;0),IF(H22*K22&lt;N22*Q22,H22*K22,N22*Q22),IF(H22*K22&gt;N22*Q22,H22*K22,N22*Q22)),"")</f>
        <v>0</v>
      </c>
      <c r="U22" s="165">
        <f t="shared" ref="U22" si="38">IFERROR(IF(AND(I22*L22&gt;0,O22*R22&gt;0),IF(I22*L22&lt;O22*R22,I22*L22,O22*R22),IF(I22*L22&gt;O22*R22,I22*L22,O22*R22)),"")</f>
        <v>0</v>
      </c>
      <c r="V22" s="164">
        <f t="shared" ref="V22" si="39">IFERROR(IF(AND(J22*M22&gt;0,P22*S22&gt;0),IF(J22*M22&lt;P22*S22,J22*M22,P22*S22),IF(J22*M22&gt;P22*S22,J22*M22,P22*S22)),"")</f>
        <v>0</v>
      </c>
      <c r="W22" s="165">
        <f>SUM(T22:V22)</f>
        <v>0</v>
      </c>
      <c r="X22" s="166">
        <f>W22*F22</f>
        <v>0</v>
      </c>
      <c r="Y22" s="143" t="str">
        <f>IF(H22*K22=T22, "Liquid", "Solid")</f>
        <v>Liquid</v>
      </c>
      <c r="Z22" s="144" t="str">
        <f t="shared" ref="Z22" si="40">IF(I22*L22=U22, "Liquid", "Solid")</f>
        <v>Liquid</v>
      </c>
      <c r="AA22" s="145" t="str">
        <f t="shared" ref="AA22" si="41">IF(J22*M22=V22, "Liquid", "Solid")</f>
        <v>Liquid</v>
      </c>
      <c r="AB22" s="200" t="s">
        <v>106</v>
      </c>
      <c r="AC22" s="200" t="s">
        <v>107</v>
      </c>
    </row>
    <row r="23" spans="1:29" s="146" customFormat="1" ht="16.5" thickBot="1" x14ac:dyDescent="0.3">
      <c r="A23" s="397"/>
      <c r="B23" s="400"/>
      <c r="C23" s="158">
        <v>1</v>
      </c>
      <c r="D23" s="159" t="s">
        <v>140</v>
      </c>
      <c r="E23" s="34">
        <v>60</v>
      </c>
      <c r="F23" s="35">
        <v>4000</v>
      </c>
      <c r="G23" s="19" t="s">
        <v>106</v>
      </c>
      <c r="H23" s="160"/>
      <c r="I23" s="160"/>
      <c r="J23" s="160"/>
      <c r="K23" s="161">
        <f>IF(G23="Commercial Machine Detergent",IFERROR('Specifications (L1, L2, L3)'!H3/'Specifications (L1, L2, L3)'!F3/128,0),IF('Laundry (LOT #1)'!G23="Household Machine Detergent",IFERROR('Specifications (L1, L2, L3)'!H69/'Specifications (L1, L2, L3)'!F69/128,0), IF(G23="",0)))</f>
        <v>0</v>
      </c>
      <c r="L23" s="161">
        <f>IFERROR('Specifications (L1, L2, L3)'!H22/'Specifications (L1, L2, L3)'!F22/128,0)</f>
        <v>0</v>
      </c>
      <c r="M23" s="161">
        <f>IFERROR('Specifications (L1, L2, L3)'!H46/'Specifications (L1, L2, L3)'!F46/128,0)</f>
        <v>0</v>
      </c>
      <c r="N23" s="160"/>
      <c r="O23" s="160"/>
      <c r="P23" s="160"/>
      <c r="Q23" s="161">
        <f>IF(G23="Commercial Machine Detergent",IFERROR('Specifications (L1, L2, L3)'!H13/'Specifications (L1, L2, L3)'!G13/16,0),IF('Laundry (LOT #1)'!G23="Household Machine Detergent",IFERROR('Specifications (L1, L2, L3)'!H80/'Specifications (L1, L2, L3)'!G80/16,0),IF('Laundry (LOT #1)'!G23="",0)))</f>
        <v>0</v>
      </c>
      <c r="R23" s="162">
        <f>IFERROR('Specifications (L1, L2, L3)'!H34/'Specifications (L1, L2, L3)'!G34/16,0)</f>
        <v>0</v>
      </c>
      <c r="S23" s="163">
        <f>IFERROR('Specifications (L1, L2, L3)'!H57/'Specifications (L1, L2, L3)'!G57/16,0)</f>
        <v>0</v>
      </c>
      <c r="T23" s="164">
        <f>IFERROR(IF(AND(H23*K23&gt;0,N23*Q23&gt;0),IF(H23*K23&lt;N23*Q23,H23*K23,N23*Q23),IF(H23*K23&gt;N23*Q23,H23*K23,N23*Q23)),"")</f>
        <v>0</v>
      </c>
      <c r="U23" s="165">
        <f t="shared" ref="U23" si="42">IFERROR(IF(AND(I23*L23&gt;0,O23*R23&gt;0),IF(I23*L23&lt;O23*R23,I23*L23,O23*R23),IF(I23*L23&gt;O23*R23,I23*L23,O23*R23)),"")</f>
        <v>0</v>
      </c>
      <c r="V23" s="164">
        <f t="shared" ref="V23" si="43">IFERROR(IF(AND(J23*M23&gt;0,P23*S23&gt;0),IF(J23*M23&lt;P23*S23,J23*M23,P23*S23),IF(J23*M23&gt;P23*S23,J23*M23,P23*S23)),"")</f>
        <v>0</v>
      </c>
      <c r="W23" s="165">
        <f>SUM(T23:V23)</f>
        <v>0</v>
      </c>
      <c r="X23" s="166">
        <f>W23*F23</f>
        <v>0</v>
      </c>
      <c r="Y23" s="143" t="str">
        <f>IF(H23*K23=T23, "Liquid", "Solid")</f>
        <v>Liquid</v>
      </c>
      <c r="Z23" s="144" t="str">
        <f t="shared" ref="Z23" si="44">IF(I23*L23=U23, "Liquid", "Solid")</f>
        <v>Liquid</v>
      </c>
      <c r="AA23" s="145" t="str">
        <f t="shared" ref="AA23" si="45">IF(J23*M23=V23, "Liquid", "Solid")</f>
        <v>Liquid</v>
      </c>
      <c r="AB23" s="200" t="s">
        <v>106</v>
      </c>
      <c r="AC23" s="200" t="s">
        <v>107</v>
      </c>
    </row>
    <row r="24" spans="1:29" s="168" customFormat="1" ht="16.5" thickBot="1" x14ac:dyDescent="0.3">
      <c r="A24" s="167"/>
      <c r="K24" s="169"/>
      <c r="L24" s="169"/>
      <c r="M24" s="169"/>
      <c r="Q24" s="169"/>
      <c r="R24" s="169"/>
      <c r="S24" s="169"/>
      <c r="T24" s="169"/>
      <c r="U24" s="169"/>
      <c r="V24" s="169"/>
      <c r="W24" s="169"/>
      <c r="X24" s="170">
        <f>SUM(X22:X23)</f>
        <v>0</v>
      </c>
      <c r="AA24" s="171"/>
      <c r="AB24" s="241"/>
      <c r="AC24" s="241"/>
    </row>
    <row r="25" spans="1:29" s="168" customFormat="1" ht="16.5" thickBot="1" x14ac:dyDescent="0.3">
      <c r="A25" s="172"/>
      <c r="B25" s="173"/>
      <c r="C25" s="173"/>
      <c r="D25" s="173"/>
      <c r="E25" s="173"/>
      <c r="F25" s="173"/>
      <c r="G25" s="173"/>
      <c r="H25" s="173"/>
      <c r="I25" s="173"/>
      <c r="J25" s="173"/>
      <c r="K25" s="174"/>
      <c r="L25" s="174"/>
      <c r="M25" s="174"/>
      <c r="N25" s="173"/>
      <c r="O25" s="173"/>
      <c r="P25" s="173"/>
      <c r="Q25" s="174"/>
      <c r="R25" s="174"/>
      <c r="S25" s="174"/>
      <c r="T25" s="169"/>
      <c r="U25" s="169"/>
      <c r="V25" s="169"/>
      <c r="W25" s="169"/>
      <c r="Y25" s="173"/>
      <c r="Z25" s="173"/>
      <c r="AA25" s="176"/>
      <c r="AB25" s="241"/>
      <c r="AC25" s="241"/>
    </row>
    <row r="26" spans="1:29" s="146" customFormat="1" ht="16.5" thickBot="1" x14ac:dyDescent="0.3">
      <c r="A26" s="188" t="s">
        <v>141</v>
      </c>
      <c r="B26" s="157" t="s">
        <v>142</v>
      </c>
      <c r="C26" s="158">
        <v>2</v>
      </c>
      <c r="D26" s="159" t="s">
        <v>272</v>
      </c>
      <c r="E26" s="34">
        <v>40</v>
      </c>
      <c r="F26" s="35">
        <v>3000</v>
      </c>
      <c r="G26" s="19" t="s">
        <v>106</v>
      </c>
      <c r="H26" s="160"/>
      <c r="I26" s="160"/>
      <c r="J26" s="160"/>
      <c r="K26" s="161">
        <f>IF(G26="Commercial Machine Detergent",IFERROR('Specifications (L1, L2, L3)'!K3/'Specifications (L1, L2, L3)'!F3/128,0),IF('Laundry (LOT #1)'!G26="Household Machine Detergent",IFERROR('Specifications (L1, L2, L3)'!K69/'Specifications (L1, L2, L3)'!F69/128,0), IF(G26="",0)))</f>
        <v>0</v>
      </c>
      <c r="L26" s="161">
        <f>IFERROR('Specifications (L1, L2, L3)'!K22/'Specifications (L1, L2, L3)'!F22/128,0)</f>
        <v>0</v>
      </c>
      <c r="M26" s="161">
        <f>IFERROR('Specifications (L1, L2, L3)'!K46/'Specifications (L1, L2, L3)'!F46/128,0)</f>
        <v>0</v>
      </c>
      <c r="N26" s="160"/>
      <c r="O26" s="160"/>
      <c r="P26" s="160"/>
      <c r="Q26" s="161">
        <f>IF(G26="Commercial Machine Detergent",IFERROR('Specifications (L1, L2, L3)'!K13/'Specifications (L1, L2, L3)'!G13/16,0),IF('Laundry (LOT #1)'!G26="Household Machine Detergent",IFERROR('Specifications (L1, L2, L3)'!K80/'Specifications (L1, L2, L3)'!G80/16,0),IF('Laundry (LOT #1)'!G26="",0)))</f>
        <v>0</v>
      </c>
      <c r="R26" s="162">
        <f>IFERROR('Specifications (L1, L2, L3)'!K34/'Specifications (L1, L2, L3)'!G34/16,0)</f>
        <v>0</v>
      </c>
      <c r="S26" s="163">
        <f>IFERROR('Specifications (L1, L2, L3)'!K57/'Specifications (L1, L2, L3)'!G57/16,0)</f>
        <v>0</v>
      </c>
      <c r="T26" s="164">
        <f>IFERROR(IF(AND(H26*K26&gt;0,N26*Q26&gt;0),IF(H26*K26&lt;N26*Q26,H26*K26,N26*Q26),IF(H26*K26&gt;N26*Q26,H26*K26,N26*Q26)),"")</f>
        <v>0</v>
      </c>
      <c r="U26" s="165">
        <f t="shared" ref="U26" si="46">IFERROR(IF(AND(I26*L26&gt;0,O26*R26&gt;0),IF(I26*L26&lt;O26*R26,I26*L26,O26*R26),IF(I26*L26&gt;O26*R26,I26*L26,O26*R26)),"")</f>
        <v>0</v>
      </c>
      <c r="V26" s="164">
        <f t="shared" ref="V26" si="47">IFERROR(IF(AND(J26*M26&gt;0,P26*S26&gt;0),IF(J26*M26&lt;P26*S26,J26*M26,P26*S26),IF(J26*M26&gt;P26*S26,J26*M26,P26*S26)),"")</f>
        <v>0</v>
      </c>
      <c r="W26" s="165">
        <f>SUM(T26:V26)</f>
        <v>0</v>
      </c>
      <c r="X26" s="166">
        <f>W26*F26</f>
        <v>0</v>
      </c>
      <c r="Y26" s="143" t="str">
        <f>IF(H26*K26=T26, "Liquid", "Solid")</f>
        <v>Liquid</v>
      </c>
      <c r="Z26" s="144" t="str">
        <f t="shared" ref="Z26" si="48">IF(I26*L26=U26, "Liquid", "Solid")</f>
        <v>Liquid</v>
      </c>
      <c r="AA26" s="145" t="str">
        <f t="shared" ref="AA26" si="49">IF(J26*M26=V26, "Liquid", "Solid")</f>
        <v>Liquid</v>
      </c>
      <c r="AB26" s="200" t="s">
        <v>106</v>
      </c>
      <c r="AC26" s="200" t="s">
        <v>107</v>
      </c>
    </row>
    <row r="27" spans="1:29" s="168" customFormat="1" ht="16.5" thickBot="1" x14ac:dyDescent="0.3">
      <c r="A27" s="167"/>
      <c r="K27" s="169"/>
      <c r="L27" s="169"/>
      <c r="M27" s="169"/>
      <c r="Q27" s="169"/>
      <c r="R27" s="169"/>
      <c r="S27" s="169"/>
      <c r="T27" s="169"/>
      <c r="U27" s="169"/>
      <c r="V27" s="169"/>
      <c r="W27" s="169"/>
      <c r="X27" s="170">
        <f>SUM(X26)</f>
        <v>0</v>
      </c>
      <c r="AA27" s="171"/>
      <c r="AB27" s="241"/>
      <c r="AC27" s="241"/>
    </row>
    <row r="28" spans="1:29" s="168" customFormat="1" ht="16.5" thickBot="1" x14ac:dyDescent="0.3">
      <c r="A28" s="172"/>
      <c r="B28" s="173"/>
      <c r="C28" s="173"/>
      <c r="D28" s="173"/>
      <c r="E28" s="173"/>
      <c r="F28" s="173"/>
      <c r="G28" s="173"/>
      <c r="H28" s="173"/>
      <c r="I28" s="173"/>
      <c r="J28" s="173"/>
      <c r="K28" s="174"/>
      <c r="L28" s="174"/>
      <c r="M28" s="174"/>
      <c r="N28" s="173"/>
      <c r="O28" s="173"/>
      <c r="P28" s="173"/>
      <c r="Q28" s="174"/>
      <c r="R28" s="174"/>
      <c r="S28" s="174"/>
      <c r="T28" s="169"/>
      <c r="U28" s="169"/>
      <c r="V28" s="169"/>
      <c r="W28" s="169"/>
      <c r="Y28" s="173"/>
      <c r="Z28" s="173"/>
      <c r="AA28" s="176"/>
      <c r="AB28" s="241"/>
      <c r="AC28" s="241"/>
    </row>
    <row r="29" spans="1:29" s="146" customFormat="1" ht="16.5" thickBot="1" x14ac:dyDescent="0.3">
      <c r="A29" s="395" t="s">
        <v>143</v>
      </c>
      <c r="B29" s="398" t="s">
        <v>144</v>
      </c>
      <c r="C29" s="158">
        <v>2</v>
      </c>
      <c r="D29" s="159" t="s">
        <v>145</v>
      </c>
      <c r="E29" s="34">
        <v>65</v>
      </c>
      <c r="F29" s="35">
        <v>22000</v>
      </c>
      <c r="G29" s="19" t="s">
        <v>106</v>
      </c>
      <c r="H29" s="160"/>
      <c r="I29" s="160"/>
      <c r="J29" s="160"/>
      <c r="K29" s="161">
        <f>IF(G29="Commercial Machine Detergent",IFERROR('Specifications (L1, L2, L3)'!K3/'Specifications (L1, L2, L3)'!F3/128,0),IF('Laundry (LOT #1)'!G29="Household Machine Detergent",IFERROR('Specifications (L1, L2, L3)'!K69/'Specifications (L1, L2, L3)'!F69/128,0), IF(G29="",0)))</f>
        <v>0</v>
      </c>
      <c r="L29" s="161">
        <f>IFERROR('Specifications (L1, L2, L3)'!K22/'Specifications (L1, L2, L3)'!F22/128,0)</f>
        <v>0</v>
      </c>
      <c r="M29" s="161">
        <f>IFERROR('Specifications (L1, L2, L3)'!K46/'Specifications (L1, L2, L3)'!F46/128,0)</f>
        <v>0</v>
      </c>
      <c r="N29" s="160"/>
      <c r="O29" s="160"/>
      <c r="P29" s="160"/>
      <c r="Q29" s="161">
        <f>IF(G29="Commercial Machine Detergent",IFERROR('Specifications (L1, L2, L3)'!K13/'Specifications (L1, L2, L3)'!G13/16,0),IF('Laundry (LOT #1)'!G29="Household Machine Detergent",IFERROR('Specifications (L1, L2, L3)'!K80/'Specifications (L1, L2, L3)'!G80/16,0),IF('Laundry (LOT #1)'!G29="",0)))</f>
        <v>0</v>
      </c>
      <c r="R29" s="162">
        <f>IFERROR('Specifications (L1, L2, L3)'!K34/'Specifications (L1, L2, L3)'!G34/16,0)</f>
        <v>0</v>
      </c>
      <c r="S29" s="163">
        <f>IFERROR('Specifications (L1, L2, L3)'!K57/'Specifications (L1, L2, L3)'!G57/16,0)</f>
        <v>0</v>
      </c>
      <c r="T29" s="164">
        <f>IFERROR(IF(AND(H29*K29&gt;0,N29*Q29&gt;0),IF(H29*K29&lt;N29*Q29,H29*K29,N29*Q29),IF(H29*K29&gt;N29*Q29,H29*K29,N29*Q29)),"")</f>
        <v>0</v>
      </c>
      <c r="U29" s="165">
        <f t="shared" ref="U29" si="50">IFERROR(IF(AND(I29*L29&gt;0,O29*R29&gt;0),IF(I29*L29&lt;O29*R29,I29*L29,O29*R29),IF(I29*L29&gt;O29*R29,I29*L29,O29*R29)),"")</f>
        <v>0</v>
      </c>
      <c r="V29" s="164">
        <f t="shared" ref="V29" si="51">IFERROR(IF(AND(J29*M29&gt;0,P29*S29&gt;0),IF(J29*M29&lt;P29*S29,J29*M29,P29*S29),IF(J29*M29&gt;P29*S29,J29*M29,P29*S29)),"")</f>
        <v>0</v>
      </c>
      <c r="W29" s="165">
        <f>SUM(T29:V29)</f>
        <v>0</v>
      </c>
      <c r="X29" s="166">
        <f>W29*F29</f>
        <v>0</v>
      </c>
      <c r="Y29" s="143" t="str">
        <f>IF(H29*K29=T29, "Liquid", "Solid")</f>
        <v>Liquid</v>
      </c>
      <c r="Z29" s="144" t="str">
        <f t="shared" ref="Z29" si="52">IF(I29*L29=U29, "Liquid", "Solid")</f>
        <v>Liquid</v>
      </c>
      <c r="AA29" s="145" t="str">
        <f t="shared" ref="AA29" si="53">IF(J29*M29=V29, "Liquid", "Solid")</f>
        <v>Liquid</v>
      </c>
      <c r="AB29" s="200" t="s">
        <v>106</v>
      </c>
      <c r="AC29" s="200" t="s">
        <v>107</v>
      </c>
    </row>
    <row r="30" spans="1:29" s="146" customFormat="1" ht="16.5" thickBot="1" x14ac:dyDescent="0.3">
      <c r="A30" s="396"/>
      <c r="B30" s="399"/>
      <c r="C30" s="158">
        <v>2</v>
      </c>
      <c r="D30" s="159" t="s">
        <v>146</v>
      </c>
      <c r="E30" s="34">
        <v>35</v>
      </c>
      <c r="F30" s="35">
        <v>11000</v>
      </c>
      <c r="G30" s="19" t="s">
        <v>106</v>
      </c>
      <c r="H30" s="160"/>
      <c r="I30" s="160"/>
      <c r="J30" s="160"/>
      <c r="K30" s="161">
        <f>IF(G30="Commercial Machine Detergent",IFERROR('Specifications (L1, L2, L3)'!K3/'Specifications (L1, L2, L3)'!F3/128,0),IF('Laundry (LOT #1)'!G30="Household Machine Detergent",IFERROR('Specifications (L1, L2, L3)'!K69/'Specifications (L1, L2, L3)'!F69/128,0), IF(G30="",0)))</f>
        <v>0</v>
      </c>
      <c r="L30" s="161">
        <f>IFERROR('Specifications (L1, L2, L3)'!K22/'Specifications (L1, L2, L3)'!F22/128,0)</f>
        <v>0</v>
      </c>
      <c r="M30" s="161">
        <f>IFERROR('Specifications (L1, L2, L3)'!K46/'Specifications (L1, L2, L3)'!F46/128,0)</f>
        <v>0</v>
      </c>
      <c r="N30" s="160"/>
      <c r="O30" s="160"/>
      <c r="P30" s="160"/>
      <c r="Q30" s="161">
        <f>IF(G30="Commercial Machine Detergent",IFERROR('Specifications (L1, L2, L3)'!K13/'Specifications (L1, L2, L3)'!G13/16,0),IF('Laundry (LOT #1)'!G30="Household Machine Detergent",IFERROR('Specifications (L1, L2, L3)'!K80/'Specifications (L1, L2, L3)'!G80/16,0),IF('Laundry (LOT #1)'!G30="",0)))</f>
        <v>0</v>
      </c>
      <c r="R30" s="162">
        <f>IFERROR('Specifications (L1, L2, L3)'!K34/'Specifications (L1, L2, L3)'!G34/16,0)</f>
        <v>0</v>
      </c>
      <c r="S30" s="163">
        <f>IFERROR('Specifications (L1, L2, L3)'!K57/'Specifications (L1, L2, L3)'!G57/16,0)</f>
        <v>0</v>
      </c>
      <c r="T30" s="164">
        <f>IFERROR(IF(AND(H30*K30&gt;0,N30*Q30&gt;0),IF(H30*K30&lt;N30*Q30,H30*K30,N30*Q30),IF(H30*K30&gt;N30*Q30,H30*K30,N30*Q30)),"")</f>
        <v>0</v>
      </c>
      <c r="U30" s="165">
        <f t="shared" ref="U30" si="54">IFERROR(IF(AND(I30*L30&gt;0,O30*R30&gt;0),IF(I30*L30&lt;O30*R30,I30*L30,O30*R30),IF(I30*L30&gt;O30*R30,I30*L30,O30*R30)),"")</f>
        <v>0</v>
      </c>
      <c r="V30" s="164">
        <f t="shared" ref="V30" si="55">IFERROR(IF(AND(J30*M30&gt;0,P30*S30&gt;0),IF(J30*M30&lt;P30*S30,J30*M30,P30*S30),IF(J30*M30&gt;P30*S30,J30*M30,P30*S30)),"")</f>
        <v>0</v>
      </c>
      <c r="W30" s="165">
        <f>SUM(T30:V30)</f>
        <v>0</v>
      </c>
      <c r="X30" s="166">
        <f>W30*F30</f>
        <v>0</v>
      </c>
      <c r="Y30" s="143" t="str">
        <f>IF(H30*K30=T30, "Liquid", "Solid")</f>
        <v>Liquid</v>
      </c>
      <c r="Z30" s="144" t="str">
        <f t="shared" ref="Z30" si="56">IF(I30*L30=U30, "Liquid", "Solid")</f>
        <v>Liquid</v>
      </c>
      <c r="AA30" s="145" t="str">
        <f t="shared" ref="AA30" si="57">IF(J30*M30=V30, "Liquid", "Solid")</f>
        <v>Liquid</v>
      </c>
      <c r="AB30" s="200" t="s">
        <v>106</v>
      </c>
      <c r="AC30" s="200" t="s">
        <v>107</v>
      </c>
    </row>
    <row r="31" spans="1:29" s="146" customFormat="1" ht="16.5" thickBot="1" x14ac:dyDescent="0.3">
      <c r="A31" s="396"/>
      <c r="B31" s="399"/>
      <c r="C31" s="158">
        <v>2</v>
      </c>
      <c r="D31" s="159" t="s">
        <v>147</v>
      </c>
      <c r="E31" s="34">
        <v>20</v>
      </c>
      <c r="F31" s="35">
        <v>1500</v>
      </c>
      <c r="G31" s="19" t="s">
        <v>106</v>
      </c>
      <c r="H31" s="160"/>
      <c r="I31" s="160"/>
      <c r="J31" s="160"/>
      <c r="K31" s="161">
        <f>IF(G31="Commercial Machine Detergent",IFERROR('Specifications (L1, L2, L3)'!K3/'Specifications (L1, L2, L3)'!F3/128,0),IF('Laundry (LOT #1)'!G31="Household Machine Detergent",IFERROR('Specifications (L1, L2, L3)'!K69/'Specifications (L1, L2, L3)'!F69/128,0), IF(G31="",0)))</f>
        <v>0</v>
      </c>
      <c r="L31" s="161">
        <f>IFERROR('Specifications (L1, L2, L3)'!K22/'Specifications (L1, L2, L3)'!F22/128,0)</f>
        <v>0</v>
      </c>
      <c r="M31" s="161">
        <f>IFERROR('Specifications (L1, L2, L3)'!K46/'Specifications (L1, L2, L3)'!F46/128,0)</f>
        <v>0</v>
      </c>
      <c r="N31" s="160"/>
      <c r="O31" s="160"/>
      <c r="P31" s="160"/>
      <c r="Q31" s="161">
        <f>IF(G31="Commercial Machine Detergent",IFERROR('Specifications (L1, L2, L3)'!K13/'Specifications (L1, L2, L3)'!G13/16,0),IF('Laundry (LOT #1)'!G31="Household Machine Detergent",IFERROR('Specifications (L1, L2, L3)'!K80/'Specifications (L1, L2, L3)'!G80/16,0),IF('Laundry (LOT #1)'!G31="",0)))</f>
        <v>0</v>
      </c>
      <c r="R31" s="162">
        <f>IFERROR('Specifications (L1, L2, L3)'!K34/'Specifications (L1, L2, L3)'!G34/16,0)</f>
        <v>0</v>
      </c>
      <c r="S31" s="163">
        <f>IFERROR('Specifications (L1, L2, L3)'!K57/'Specifications (L1, L2, L3)'!G57/16,0)</f>
        <v>0</v>
      </c>
      <c r="T31" s="164">
        <f>IFERROR(IF(AND(H31*K31&gt;0,N31*Q31&gt;0),IF(H31*K31&lt;N31*Q31,H31*K31,N31*Q31),IF(H31*K31&gt;N31*Q31,H31*K31,N31*Q31)),"")</f>
        <v>0</v>
      </c>
      <c r="U31" s="165">
        <f t="shared" ref="U31" si="58">IFERROR(IF(AND(I31*L31&gt;0,O31*R31&gt;0),IF(I31*L31&lt;O31*R31,I31*L31,O31*R31),IF(I31*L31&gt;O31*R31,I31*L31,O31*R31)),"")</f>
        <v>0</v>
      </c>
      <c r="V31" s="164">
        <f t="shared" ref="V31" si="59">IFERROR(IF(AND(J31*M31&gt;0,P31*S31&gt;0),IF(J31*M31&lt;P31*S31,J31*M31,P31*S31),IF(J31*M31&gt;P31*S31,J31*M31,P31*S31)),"")</f>
        <v>0</v>
      </c>
      <c r="W31" s="165">
        <f>SUM(T31:V31)</f>
        <v>0</v>
      </c>
      <c r="X31" s="166">
        <f>W31*F31</f>
        <v>0</v>
      </c>
      <c r="Y31" s="143" t="str">
        <f>IF(H31*K31=T31, "Liquid", "Solid")</f>
        <v>Liquid</v>
      </c>
      <c r="Z31" s="144" t="str">
        <f t="shared" ref="Z31" si="60">IF(I31*L31=U31, "Liquid", "Solid")</f>
        <v>Liquid</v>
      </c>
      <c r="AA31" s="145" t="str">
        <f t="shared" ref="AA31" si="61">IF(J31*M31=V31, "Liquid", "Solid")</f>
        <v>Liquid</v>
      </c>
      <c r="AB31" s="200" t="s">
        <v>106</v>
      </c>
      <c r="AC31" s="200" t="s">
        <v>107</v>
      </c>
    </row>
    <row r="32" spans="1:29" s="146" customFormat="1" ht="16.5" thickBot="1" x14ac:dyDescent="0.3">
      <c r="A32" s="396"/>
      <c r="B32" s="399"/>
      <c r="C32" s="158">
        <v>1</v>
      </c>
      <c r="D32" s="159" t="s">
        <v>148</v>
      </c>
      <c r="E32" s="34">
        <v>20</v>
      </c>
      <c r="F32" s="35">
        <v>1500</v>
      </c>
      <c r="G32" s="19" t="s">
        <v>106</v>
      </c>
      <c r="H32" s="160"/>
      <c r="I32" s="160"/>
      <c r="J32" s="160"/>
      <c r="K32" s="161">
        <f>IF(G32="Commercial Machine Detergent",IFERROR('Specifications (L1, L2, L3)'!K3/'Specifications (L1, L2, L3)'!F3/128,0),IF('Laundry (LOT #1)'!G32="Household Machine Detergent",IFERROR('Specifications (L1, L2, L3)'!K69/'Specifications (L1, L2, L3)'!F69/128,0), IF(G32="",0)))</f>
        <v>0</v>
      </c>
      <c r="L32" s="161">
        <f>IFERROR('Specifications (L1, L2, L3)'!K22/'Specifications (L1, L2, L3)'!F22/128,0)</f>
        <v>0</v>
      </c>
      <c r="M32" s="161">
        <f>IFERROR('Specifications (L1, L2, L3)'!K46/'Specifications (L1, L2, L3)'!F46/128,0)</f>
        <v>0</v>
      </c>
      <c r="N32" s="160"/>
      <c r="O32" s="160"/>
      <c r="P32" s="160"/>
      <c r="Q32" s="161">
        <f>IF(G32="Commercial Machine Detergent",IFERROR('Specifications (L1, L2, L3)'!K13/'Specifications (L1, L2, L3)'!G13/16,0),IF('Laundry (LOT #1)'!G32="Household Machine Detergent",IFERROR('Specifications (L1, L2, L3)'!K80/'Specifications (L1, L2, L3)'!G80/16,0),IF('Laundry (LOT #1)'!G32="",0)))</f>
        <v>0</v>
      </c>
      <c r="R32" s="162">
        <f>IFERROR('Specifications (L1, L2, L3)'!K34/'Specifications (L1, L2, L3)'!G34/16,0)</f>
        <v>0</v>
      </c>
      <c r="S32" s="163">
        <f>IFERROR('Specifications (L1, L2, L3)'!K57/'Specifications (L1, L2, L3)'!G57/16,0)</f>
        <v>0</v>
      </c>
      <c r="T32" s="164">
        <f>IFERROR(IF(AND(H32*K32&gt;0,N32*Q32&gt;0),IF(H32*K32&lt;N32*Q32,H32*K32,N32*Q32),IF(H32*K32&gt;N32*Q32,H32*K32,N32*Q32)),"")</f>
        <v>0</v>
      </c>
      <c r="U32" s="165">
        <f t="shared" ref="U32" si="62">IFERROR(IF(AND(I32*L32&gt;0,O32*R32&gt;0),IF(I32*L32&lt;O32*R32,I32*L32,O32*R32),IF(I32*L32&gt;O32*R32,I32*L32,O32*R32)),"")</f>
        <v>0</v>
      </c>
      <c r="V32" s="164">
        <f t="shared" ref="V32" si="63">IFERROR(IF(AND(J32*M32&gt;0,P32*S32&gt;0),IF(J32*M32&lt;P32*S32,J32*M32,P32*S32),IF(J32*M32&gt;P32*S32,J32*M32,P32*S32)),"")</f>
        <v>0</v>
      </c>
      <c r="W32" s="165">
        <f>SUM(T32:V32)</f>
        <v>0</v>
      </c>
      <c r="X32" s="166">
        <f>W32*F32</f>
        <v>0</v>
      </c>
      <c r="Y32" s="143" t="str">
        <f>IF(H32*K32=T32, "Liquid", "Solid")</f>
        <v>Liquid</v>
      </c>
      <c r="Z32" s="144" t="str">
        <f t="shared" ref="Z32" si="64">IF(I32*L32=U32, "Liquid", "Solid")</f>
        <v>Liquid</v>
      </c>
      <c r="AA32" s="145" t="str">
        <f t="shared" ref="AA32" si="65">IF(J32*M32=V32, "Liquid", "Solid")</f>
        <v>Liquid</v>
      </c>
      <c r="AB32" s="200" t="s">
        <v>106</v>
      </c>
      <c r="AC32" s="200" t="s">
        <v>107</v>
      </c>
    </row>
    <row r="33" spans="1:29" s="146" customFormat="1" ht="16.5" thickBot="1" x14ac:dyDescent="0.3">
      <c r="A33" s="397"/>
      <c r="B33" s="400"/>
      <c r="C33" s="158">
        <v>1</v>
      </c>
      <c r="D33" s="159" t="s">
        <v>149</v>
      </c>
      <c r="E33" s="34">
        <v>20</v>
      </c>
      <c r="F33" s="35">
        <v>2000</v>
      </c>
      <c r="G33" s="19" t="s">
        <v>106</v>
      </c>
      <c r="H33" s="160"/>
      <c r="I33" s="160"/>
      <c r="J33" s="160"/>
      <c r="K33" s="161">
        <f>IF(G33="Commercial Machine Detergent",IFERROR('Specifications (L1, L2, L3)'!K3/'Specifications (L1, L2, L3)'!F3/128,0),IF('Laundry (LOT #1)'!G33="Household Machine Detergent",IFERROR('Specifications (L1, L2, L3)'!K69/'Specifications (L1, L2, L3)'!F69/128,0), IF(G33="",0)))</f>
        <v>0</v>
      </c>
      <c r="L33" s="161">
        <f>IFERROR('Specifications (L1, L2, L3)'!K22/'Specifications (L1, L2, L3)'!F22/128,0)</f>
        <v>0</v>
      </c>
      <c r="M33" s="161">
        <f>IFERROR('Specifications (L1, L2, L3)'!K46/'Specifications (L1, L2, L3)'!F46/128,0)</f>
        <v>0</v>
      </c>
      <c r="N33" s="160"/>
      <c r="O33" s="160"/>
      <c r="P33" s="160"/>
      <c r="Q33" s="161">
        <f>IF(G33="Commercial Machine Detergent",IFERROR('Specifications (L1, L2, L3)'!K13/'Specifications (L1, L2, L3)'!G13/16,0),IF('Laundry (LOT #1)'!G33="Household Machine Detergent",IFERROR('Specifications (L1, L2, L3)'!K80/'Specifications (L1, L2, L3)'!G80/16,0),IF('Laundry (LOT #1)'!G33="",0)))</f>
        <v>0</v>
      </c>
      <c r="R33" s="162">
        <f>IFERROR('Specifications (L1, L2, L3)'!K34/'Specifications (L1, L2, L3)'!G34/16,0)</f>
        <v>0</v>
      </c>
      <c r="S33" s="163">
        <f>IFERROR('Specifications (L1, L2, L3)'!K57/'Specifications (L1, L2, L3)'!G57/16,0)</f>
        <v>0</v>
      </c>
      <c r="T33" s="164">
        <f>IFERROR(IF(AND(H33*K33&gt;0,N33*Q33&gt;0),IF(H33*K33&lt;N33*Q33,H33*K33,N33*Q33),IF(H33*K33&gt;N33*Q33,H33*K33,N33*Q33)),"")</f>
        <v>0</v>
      </c>
      <c r="U33" s="165">
        <f t="shared" ref="U33" si="66">IFERROR(IF(AND(I33*L33&gt;0,O33*R33&gt;0),IF(I33*L33&lt;O33*R33,I33*L33,O33*R33),IF(I33*L33&gt;O33*R33,I33*L33,O33*R33)),"")</f>
        <v>0</v>
      </c>
      <c r="V33" s="164">
        <f t="shared" ref="V33" si="67">IFERROR(IF(AND(J33*M33&gt;0,P33*S33&gt;0),IF(J33*M33&lt;P33*S33,J33*M33,P33*S33),IF(J33*M33&gt;P33*S33,J33*M33,P33*S33)),"")</f>
        <v>0</v>
      </c>
      <c r="W33" s="165">
        <f>SUM(T33:V33)</f>
        <v>0</v>
      </c>
      <c r="X33" s="166">
        <f>W33*F33</f>
        <v>0</v>
      </c>
      <c r="Y33" s="143" t="str">
        <f>IF(H33*K33=T33, "Liquid", "Solid")</f>
        <v>Liquid</v>
      </c>
      <c r="Z33" s="144" t="str">
        <f t="shared" ref="Z33" si="68">IF(I33*L33=U33, "Liquid", "Solid")</f>
        <v>Liquid</v>
      </c>
      <c r="AA33" s="145" t="str">
        <f t="shared" ref="AA33" si="69">IF(J33*M33=V33, "Liquid", "Solid")</f>
        <v>Liquid</v>
      </c>
      <c r="AB33" s="200" t="s">
        <v>106</v>
      </c>
      <c r="AC33" s="200" t="s">
        <v>107</v>
      </c>
    </row>
    <row r="34" spans="1:29" s="168" customFormat="1" ht="16.5" thickBot="1" x14ac:dyDescent="0.3">
      <c r="A34" s="167"/>
      <c r="K34" s="169"/>
      <c r="L34" s="169"/>
      <c r="M34" s="169"/>
      <c r="Q34" s="169"/>
      <c r="R34" s="169"/>
      <c r="S34" s="169"/>
      <c r="T34" s="169"/>
      <c r="U34" s="169"/>
      <c r="V34" s="169"/>
      <c r="W34" s="169"/>
      <c r="X34" s="170">
        <f>SUM(X29:X33)</f>
        <v>0</v>
      </c>
      <c r="AA34" s="171"/>
      <c r="AB34" s="241"/>
      <c r="AC34" s="241"/>
    </row>
    <row r="35" spans="1:29" s="168" customFormat="1" ht="16.5" thickBot="1" x14ac:dyDescent="0.3">
      <c r="A35" s="172"/>
      <c r="B35" s="173"/>
      <c r="C35" s="173"/>
      <c r="D35" s="173"/>
      <c r="E35" s="173"/>
      <c r="F35" s="173"/>
      <c r="G35" s="173"/>
      <c r="H35" s="173"/>
      <c r="I35" s="173"/>
      <c r="J35" s="173"/>
      <c r="K35" s="174"/>
      <c r="L35" s="174"/>
      <c r="M35" s="174"/>
      <c r="N35" s="173"/>
      <c r="O35" s="173"/>
      <c r="P35" s="173"/>
      <c r="Q35" s="174"/>
      <c r="R35" s="174"/>
      <c r="S35" s="174"/>
      <c r="T35" s="169"/>
      <c r="U35" s="169"/>
      <c r="V35" s="169"/>
      <c r="W35" s="169"/>
      <c r="Y35" s="173"/>
      <c r="Z35" s="173"/>
      <c r="AA35" s="176"/>
      <c r="AB35" s="241"/>
      <c r="AC35" s="241"/>
    </row>
    <row r="36" spans="1:29" s="146" customFormat="1" ht="16.5" thickBot="1" x14ac:dyDescent="0.3">
      <c r="A36" s="190" t="s">
        <v>150</v>
      </c>
      <c r="B36" s="191" t="s">
        <v>151</v>
      </c>
      <c r="C36" s="158">
        <v>1</v>
      </c>
      <c r="D36" s="159" t="s">
        <v>273</v>
      </c>
      <c r="E36" s="34">
        <v>40</v>
      </c>
      <c r="F36" s="35">
        <v>5500</v>
      </c>
      <c r="G36" s="19" t="s">
        <v>106</v>
      </c>
      <c r="H36" s="160"/>
      <c r="I36" s="160"/>
      <c r="J36" s="160"/>
      <c r="K36" s="161">
        <f>IF(G36="Commercial Machine Detergent",IFERROR('Specifications (L1, L2, L3)'!H3/'Specifications (L1, L2, L3)'!F3/128,0),IF('Laundry (LOT #1)'!G36="Household Machine Detergent",IFERROR('Specifications (L1, L2, L3)'!H69/'Specifications (L1, L2, L3)'!F69/128,0), IF(G36="",0)))</f>
        <v>0</v>
      </c>
      <c r="L36" s="161">
        <f>IFERROR('Specifications (L1, L2, L3)'!H22/'Specifications (L1, L2, L3)'!F22/128,0)</f>
        <v>0</v>
      </c>
      <c r="M36" s="161">
        <f>IFERROR('Specifications (L1, L2, L3)'!H46/'Specifications (L1, L2, L3)'!F46/128,0)</f>
        <v>0</v>
      </c>
      <c r="N36" s="160"/>
      <c r="O36" s="160"/>
      <c r="P36" s="160"/>
      <c r="Q36" s="161">
        <f>IF(G36="Commercial Machine Detergent",IFERROR('Specifications (L1, L2, L3)'!H13/'Specifications (L1, L2, L3)'!G13/16,0),IF('Laundry (LOT #1)'!G36="Household Machine Detergent",IFERROR('Specifications (L1, L2, L3)'!H80/'Specifications (L1, L2, L3)'!G80/16,0),IF('Laundry (LOT #1)'!G36="",0)))</f>
        <v>0</v>
      </c>
      <c r="R36" s="162">
        <f>IFERROR('Specifications (L1, L2, L3)'!H34/'Specifications (L1, L2, L3)'!G34/16,0)</f>
        <v>0</v>
      </c>
      <c r="S36" s="163">
        <f>IFERROR('Specifications (L1, L2, L3)'!H57/'Specifications (L1, L2, L3)'!G57/16,0)</f>
        <v>0</v>
      </c>
      <c r="T36" s="164">
        <f>IFERROR(IF(AND(H36*K36&gt;0,N36*Q36&gt;0),IF(H36*K36&lt;N36*Q36,H36*K36,N36*Q36),IF(H36*K36&gt;N36*Q36,H36*K36,N36*Q36)),"")</f>
        <v>0</v>
      </c>
      <c r="U36" s="165">
        <f t="shared" ref="U36" si="70">IFERROR(IF(AND(I36*L36&gt;0,O36*R36&gt;0),IF(I36*L36&lt;O36*R36,I36*L36,O36*R36),IF(I36*L36&gt;O36*R36,I36*L36,O36*R36)),"")</f>
        <v>0</v>
      </c>
      <c r="V36" s="164">
        <f t="shared" ref="V36" si="71">IFERROR(IF(AND(J36*M36&gt;0,P36*S36&gt;0),IF(J36*M36&lt;P36*S36,J36*M36,P36*S36),IF(J36*M36&gt;P36*S36,J36*M36,P36*S36)),"")</f>
        <v>0</v>
      </c>
      <c r="W36" s="165">
        <f>SUM(T36:V36)</f>
        <v>0</v>
      </c>
      <c r="X36" s="166">
        <f>W36*F36</f>
        <v>0</v>
      </c>
      <c r="Y36" s="143" t="str">
        <f>IF(H36*K36=T36, "Liquid", "Solid")</f>
        <v>Liquid</v>
      </c>
      <c r="Z36" s="144" t="str">
        <f t="shared" ref="Z36" si="72">IF(I36*L36=U36, "Liquid", "Solid")</f>
        <v>Liquid</v>
      </c>
      <c r="AA36" s="145" t="str">
        <f t="shared" ref="AA36" si="73">IF(J36*M36=V36, "Liquid", "Solid")</f>
        <v>Liquid</v>
      </c>
      <c r="AB36" s="200" t="s">
        <v>106</v>
      </c>
      <c r="AC36" s="200" t="s">
        <v>107</v>
      </c>
    </row>
    <row r="37" spans="1:29" s="168" customFormat="1" ht="16.5" thickBot="1" x14ac:dyDescent="0.3">
      <c r="A37" s="167"/>
      <c r="K37" s="169"/>
      <c r="L37" s="169"/>
      <c r="M37" s="169"/>
      <c r="Q37" s="169"/>
      <c r="R37" s="169"/>
      <c r="S37" s="169"/>
      <c r="T37" s="169"/>
      <c r="U37" s="169"/>
      <c r="V37" s="169"/>
      <c r="W37" s="169"/>
      <c r="X37" s="170">
        <f>SUM(X36)</f>
        <v>0</v>
      </c>
      <c r="AA37" s="171"/>
      <c r="AB37" s="241"/>
      <c r="AC37" s="241"/>
    </row>
    <row r="38" spans="1:29" s="168" customFormat="1" ht="16.5" thickBot="1" x14ac:dyDescent="0.3">
      <c r="A38" s="167"/>
      <c r="C38" s="173"/>
      <c r="D38" s="173"/>
      <c r="E38" s="173"/>
      <c r="F38" s="173"/>
      <c r="G38" s="173"/>
      <c r="H38" s="173"/>
      <c r="I38" s="173"/>
      <c r="J38" s="173"/>
      <c r="K38" s="174"/>
      <c r="L38" s="174"/>
      <c r="M38" s="174"/>
      <c r="N38" s="173"/>
      <c r="O38" s="173"/>
      <c r="P38" s="173"/>
      <c r="Q38" s="174"/>
      <c r="R38" s="174"/>
      <c r="S38" s="174"/>
      <c r="T38" s="169"/>
      <c r="U38" s="169"/>
      <c r="V38" s="169"/>
      <c r="W38" s="169"/>
      <c r="Y38" s="173"/>
      <c r="Z38" s="173"/>
      <c r="AA38" s="176"/>
      <c r="AB38" s="241"/>
      <c r="AC38" s="241"/>
    </row>
    <row r="39" spans="1:29" s="146" customFormat="1" ht="16.5" thickBot="1" x14ac:dyDescent="0.3">
      <c r="A39" s="411" t="s">
        <v>274</v>
      </c>
      <c r="B39" s="398" t="s">
        <v>275</v>
      </c>
      <c r="C39" s="134">
        <v>18</v>
      </c>
      <c r="D39" s="135" t="s">
        <v>276</v>
      </c>
      <c r="E39" s="30">
        <v>15</v>
      </c>
      <c r="F39" s="31">
        <v>100000</v>
      </c>
      <c r="G39" s="23" t="s">
        <v>106</v>
      </c>
      <c r="H39" s="136"/>
      <c r="I39" s="136"/>
      <c r="J39" s="136"/>
      <c r="K39" s="137">
        <f>IF(G39="Commercial Machine Detergent",IFERROR('Specifications (L1, L2, L3)'!H3/'Specifications (L1, L2, L3)'!F3/128,0),IF('Laundry (LOT #1)'!G39="Household Machine Detergent",IFERROR('Specifications (L1, L2, L3)'!H69/'Specifications (L1, L2, L3)'!F69/128,0), IF(G39="",0)))</f>
        <v>0</v>
      </c>
      <c r="L39" s="137">
        <f>IFERROR('Specifications (L1, L2, L3)'!H22/'Specifications (L1, L2, L3)'!F22/128,0)</f>
        <v>0</v>
      </c>
      <c r="M39" s="137">
        <f>IFERROR('Specifications (L1, L2, L3)'!H46/'Specifications (L1, L2, L3)'!F46/128,0)</f>
        <v>0</v>
      </c>
      <c r="N39" s="136"/>
      <c r="O39" s="136"/>
      <c r="P39" s="136"/>
      <c r="Q39" s="137">
        <f>IF(G39="Commercial Machine Detergent",IFERROR('Specifications (L1, L2, L3)'!H49/'Specifications (L1, L2, L3)'!G49/16,0),IF('Laundry (LOT #1)'!G39="Household Machine Detergent",IFERROR('Specifications (L1, L2, L3)'!H116/'Specifications (L1, L2, L3)'!G116/16,0),IF('Laundry (LOT #1)'!G39="",0)))</f>
        <v>0</v>
      </c>
      <c r="R39" s="138">
        <f>IFERROR('Specifications (L1, L2, L3)'!H70/'Specifications (L1, L2, L3)'!G70/16,0)</f>
        <v>0</v>
      </c>
      <c r="S39" s="139">
        <f>IFERROR('Specifications (L1, L2, L3)'!H93/'Specifications (L1, L2, L3)'!G93/16,0)</f>
        <v>0</v>
      </c>
      <c r="T39" s="164">
        <f>IFERROR(IF(AND(H39*K39&gt;0,N39*Q39&gt;0),IF(H39*K39&lt;N39*Q39,H39*K39,N39*Q39),IF(H39*K39&gt;N39*Q39,H39*K39,N39*Q39)),"")</f>
        <v>0</v>
      </c>
      <c r="U39" s="165">
        <f t="shared" ref="U39:U41" si="74">IFERROR(IF(AND(I39*L39&gt;0,O39*R39&gt;0),IF(I39*L39&lt;O39*R39,I39*L39,O39*R39),IF(I39*L39&gt;O39*R39,I39*L39,O39*R39)),"")</f>
        <v>0</v>
      </c>
      <c r="V39" s="164">
        <f t="shared" ref="V39:V41" si="75">IFERROR(IF(AND(J39*M39&gt;0,P39*S39&gt;0),IF(J39*M39&lt;P39*S39,J39*M39,P39*S39),IF(J39*M39&gt;P39*S39,J39*M39,P39*S39)),"")</f>
        <v>0</v>
      </c>
      <c r="W39" s="165">
        <f>SUM(T39:V39)</f>
        <v>0</v>
      </c>
      <c r="X39" s="166">
        <f>W39*F39</f>
        <v>0</v>
      </c>
      <c r="Y39" s="143" t="str">
        <f>IF(H39*K39=T39, "Liquid", "Solid")</f>
        <v>Liquid</v>
      </c>
      <c r="Z39" s="144" t="str">
        <f t="shared" ref="Z39:Z41" si="76">IF(I39*L39=U39, "Liquid", "Solid")</f>
        <v>Liquid</v>
      </c>
      <c r="AA39" s="145" t="str">
        <f t="shared" ref="AA39:AA41" si="77">IF(J39*M39=V39, "Liquid", "Solid")</f>
        <v>Liquid</v>
      </c>
      <c r="AB39" s="200" t="s">
        <v>106</v>
      </c>
      <c r="AC39" s="200" t="s">
        <v>107</v>
      </c>
    </row>
    <row r="40" spans="1:29" s="146" customFormat="1" ht="16.5" thickBot="1" x14ac:dyDescent="0.3">
      <c r="A40" s="412"/>
      <c r="B40" s="399"/>
      <c r="C40" s="148">
        <v>1</v>
      </c>
      <c r="D40" s="149" t="s">
        <v>277</v>
      </c>
      <c r="E40" s="32">
        <v>60</v>
      </c>
      <c r="F40" s="33">
        <v>1500</v>
      </c>
      <c r="G40" s="25" t="s">
        <v>106</v>
      </c>
      <c r="H40" s="150"/>
      <c r="I40" s="150"/>
      <c r="J40" s="150"/>
      <c r="K40" s="151">
        <f>IF(G40="Commercial Machine Detergent",IFERROR('Specifications (L1, L2, L3)'!H3/'Specifications (L1, L2, L3)'!F3/128,0),IF('Laundry (LOT #1)'!G40="Household Machine Detergent",IFERROR('Specifications (L1, L2, L3)'!H69/'Specifications (L1, L2, L3)'!F69/128,0), IF(G40="",0)))</f>
        <v>0</v>
      </c>
      <c r="L40" s="151">
        <f>IFERROR('Specifications (L1, L2, L3)'!H22/'Specifications (L1, L2, L3)'!F22/128,0)</f>
        <v>0</v>
      </c>
      <c r="M40" s="151">
        <f>IFERROR('Specifications (L1, L2, L3)'!H46/'Specifications (L1, L2, L3)'!F46/128,0)</f>
        <v>0</v>
      </c>
      <c r="N40" s="150"/>
      <c r="O40" s="150"/>
      <c r="P40" s="150"/>
      <c r="Q40" s="151">
        <f>IF(G40="Commercial Machine Detergent",IFERROR('Specifications (L1, L2, L3)'!H49/'Specifications (L1, L2, L3)'!G49/16,0),IF('Laundry (LOT #1)'!G40="Household Machine Detergent",IFERROR('Specifications (L1, L2, L3)'!H116/'Specifications (L1, L2, L3)'!G116/16,0),IF('Laundry (LOT #1)'!G40="",0)))</f>
        <v>0</v>
      </c>
      <c r="R40" s="152">
        <f>IFERROR('Specifications (L1, L2, L3)'!H70/'Specifications (L1, L2, L3)'!G70/16,0)</f>
        <v>0</v>
      </c>
      <c r="S40" s="153">
        <f>IFERROR('Specifications (L1, L2, L3)'!H93/'Specifications (L1, L2, L3)'!G93/16,0)</f>
        <v>0</v>
      </c>
      <c r="T40" s="164">
        <f>IFERROR(IF(AND(H40*K40&gt;0,N40*Q40&gt;0),IF(H40*K40&lt;N40*Q40,H40*K40,N40*Q40),IF(H40*K40&gt;N40*Q40,H40*K40,N40*Q40)),"")</f>
        <v>0</v>
      </c>
      <c r="U40" s="165">
        <f t="shared" si="74"/>
        <v>0</v>
      </c>
      <c r="V40" s="164">
        <f t="shared" si="75"/>
        <v>0</v>
      </c>
      <c r="W40" s="165">
        <f>SUM(T40:V40)</f>
        <v>0</v>
      </c>
      <c r="X40" s="166">
        <f>W40*F40</f>
        <v>0</v>
      </c>
      <c r="Y40" s="143" t="str">
        <f>IF(H40*K40=T40, "Liquid", "Solid")</f>
        <v>Liquid</v>
      </c>
      <c r="Z40" s="144" t="str">
        <f t="shared" si="76"/>
        <v>Liquid</v>
      </c>
      <c r="AA40" s="145" t="str">
        <f t="shared" si="77"/>
        <v>Liquid</v>
      </c>
      <c r="AB40" s="200" t="s">
        <v>106</v>
      </c>
      <c r="AC40" s="200" t="s">
        <v>107</v>
      </c>
    </row>
    <row r="41" spans="1:29" s="146" customFormat="1" ht="16.5" thickBot="1" x14ac:dyDescent="0.3">
      <c r="A41" s="413"/>
      <c r="B41" s="400"/>
      <c r="C41" s="158">
        <v>2</v>
      </c>
      <c r="D41" s="159" t="s">
        <v>278</v>
      </c>
      <c r="E41" s="34">
        <v>60</v>
      </c>
      <c r="F41" s="35">
        <v>3000</v>
      </c>
      <c r="G41" s="19" t="s">
        <v>106</v>
      </c>
      <c r="H41" s="160"/>
      <c r="I41" s="160"/>
      <c r="J41" s="160"/>
      <c r="K41" s="161">
        <f>IF(G41="Commercial Machine Detergent",IFERROR('Specifications (L1, L2, L3)'!H3/'Specifications (L1, L2, L3)'!F3/128,0),IF('Laundry (LOT #1)'!G41="Household Machine Detergent",IFERROR('Specifications (L1, L2, L3)'!H69/'Specifications (L1, L2, L3)'!F69/128,0), IF(G41="",0)))</f>
        <v>0</v>
      </c>
      <c r="L41" s="161">
        <f>IFERROR('Specifications (L1, L2, L3)'!H22/'Specifications (L1, L2, L3)'!F22/128,0)</f>
        <v>0</v>
      </c>
      <c r="M41" s="161">
        <f>IFERROR('Specifications (L1, L2, L3)'!H46/'Specifications (L1, L2, L3)'!F46/128,0)</f>
        <v>0</v>
      </c>
      <c r="N41" s="160"/>
      <c r="O41" s="160"/>
      <c r="P41" s="160"/>
      <c r="Q41" s="161">
        <f>IF(G41="Commercial Machine Detergent",IFERROR('Specifications (L1, L2, L3)'!H49/'Specifications (L1, L2, L3)'!G49/16,0),IF('Laundry (LOT #1)'!G41="Household Machine Detergent",IFERROR('Specifications (L1, L2, L3)'!H116/'Specifications (L1, L2, L3)'!G116/16,0),IF('Laundry (LOT #1)'!G41="",0)))</f>
        <v>0</v>
      </c>
      <c r="R41" s="162">
        <f>IFERROR('Specifications (L1, L2, L3)'!H70/'Specifications (L1, L2, L3)'!G70/16,0)</f>
        <v>0</v>
      </c>
      <c r="S41" s="163">
        <f>IFERROR('Specifications (L1, L2, L3)'!H93/'Specifications (L1, L2, L3)'!G93/16,0)</f>
        <v>0</v>
      </c>
      <c r="T41" s="164">
        <f>IFERROR(IF(AND(H41*K41&gt;0,N41*Q41&gt;0),IF(H41*K41&lt;N41*Q41,H41*K41,N41*Q41),IF(H41*K41&gt;N41*Q41,H41*K41,N41*Q41)),"")</f>
        <v>0</v>
      </c>
      <c r="U41" s="165">
        <f t="shared" si="74"/>
        <v>0</v>
      </c>
      <c r="V41" s="164">
        <f t="shared" si="75"/>
        <v>0</v>
      </c>
      <c r="W41" s="165">
        <f>SUM(T41:V41)</f>
        <v>0</v>
      </c>
      <c r="X41" s="166">
        <f>W41*F41</f>
        <v>0</v>
      </c>
      <c r="Y41" s="143" t="str">
        <f>IF(H41*K41=T41, "Liquid", "Solid")</f>
        <v>Liquid</v>
      </c>
      <c r="Z41" s="144" t="str">
        <f t="shared" si="76"/>
        <v>Liquid</v>
      </c>
      <c r="AA41" s="145" t="str">
        <f t="shared" si="77"/>
        <v>Liquid</v>
      </c>
      <c r="AB41" s="200" t="s">
        <v>106</v>
      </c>
      <c r="AC41" s="200" t="s">
        <v>107</v>
      </c>
    </row>
    <row r="42" spans="1:29" s="168" customFormat="1" ht="16.5" thickBot="1" x14ac:dyDescent="0.3">
      <c r="A42" s="167"/>
      <c r="K42" s="169"/>
      <c r="L42" s="169"/>
      <c r="M42" s="169"/>
      <c r="Q42" s="169"/>
      <c r="R42" s="169"/>
      <c r="S42" s="169"/>
      <c r="T42" s="169"/>
      <c r="U42" s="169"/>
      <c r="V42" s="169"/>
      <c r="W42" s="169"/>
      <c r="X42" s="170">
        <f>SUM(X39:X41)</f>
        <v>0</v>
      </c>
      <c r="AA42" s="171"/>
      <c r="AB42" s="241"/>
      <c r="AC42" s="241"/>
    </row>
    <row r="43" spans="1:29" s="168" customFormat="1" ht="16.5" thickBot="1" x14ac:dyDescent="0.3">
      <c r="A43" s="172"/>
      <c r="B43" s="173"/>
      <c r="C43" s="173"/>
      <c r="D43" s="173"/>
      <c r="E43" s="173"/>
      <c r="F43" s="173"/>
      <c r="G43" s="173"/>
      <c r="H43" s="173"/>
      <c r="I43" s="173"/>
      <c r="J43" s="173"/>
      <c r="K43" s="174"/>
      <c r="L43" s="174"/>
      <c r="M43" s="174"/>
      <c r="N43" s="173"/>
      <c r="O43" s="173"/>
      <c r="P43" s="173"/>
      <c r="Q43" s="174"/>
      <c r="R43" s="174"/>
      <c r="S43" s="174"/>
      <c r="T43" s="169"/>
      <c r="U43" s="169"/>
      <c r="V43" s="169"/>
      <c r="W43" s="169"/>
      <c r="X43" s="175"/>
      <c r="Y43" s="173"/>
      <c r="Z43" s="173"/>
      <c r="AA43" s="176"/>
      <c r="AB43" s="241"/>
      <c r="AC43" s="241"/>
    </row>
    <row r="44" spans="1:29" s="146" customFormat="1" ht="16.5" thickBot="1" x14ac:dyDescent="0.3">
      <c r="A44" s="395" t="s">
        <v>131</v>
      </c>
      <c r="B44" s="398" t="s">
        <v>152</v>
      </c>
      <c r="C44" s="158">
        <v>2</v>
      </c>
      <c r="D44" s="159" t="s">
        <v>135</v>
      </c>
      <c r="E44" s="34">
        <v>20</v>
      </c>
      <c r="F44" s="35">
        <v>2500</v>
      </c>
      <c r="G44" s="19" t="s">
        <v>106</v>
      </c>
      <c r="H44" s="160"/>
      <c r="I44" s="160"/>
      <c r="J44" s="160"/>
      <c r="K44" s="161">
        <f>IF(G44="Commercial Machine Detergent",IFERROR('Specifications (L1, L2, L3)'!H3/'Specifications (L1, L2, L3)'!F3/128,0),IF('Laundry (LOT #1)'!G44="Household Machine Detergent",IFERROR('Specifications (L1, L2, L3)'!H69/'Specifications (L1, L2, L3)'!F69/128,0), IF(G44="",0)))</f>
        <v>0</v>
      </c>
      <c r="L44" s="161">
        <f>IFERROR('Specifications (L1, L2, L3)'!H22/'Specifications (L1, L2, L3)'!F22/128,0)</f>
        <v>0</v>
      </c>
      <c r="M44" s="161">
        <f>IFERROR('Specifications (L1, L2, L3)'!H46/'Specifications (L1, L2, L3)'!F46/128,0)</f>
        <v>0</v>
      </c>
      <c r="N44" s="160"/>
      <c r="O44" s="160"/>
      <c r="P44" s="160"/>
      <c r="Q44" s="161">
        <f>IF(G44="Commercial Machine Detergent",IFERROR('Specifications (L1, L2, L3)'!H13/'Specifications (L1, L2, L3)'!G13/16,0),IF('Laundry (LOT #1)'!G44="Household Machine Detergent",IFERROR('Specifications (L1, L2, L3)'!H80/'Specifications (L1, L2, L3)'!G80/16,0),IF('Laundry (LOT #1)'!G44="",0)))</f>
        <v>0</v>
      </c>
      <c r="R44" s="162">
        <f>IFERROR('Specifications (L1, L2, L3)'!H34/'Specifications (L1, L2, L3)'!G34/16,0)</f>
        <v>0</v>
      </c>
      <c r="S44" s="163">
        <f>IFERROR('Specifications (L1, L2, L3)'!H57/'Specifications (L1, L2, L3)'!G57/16,0)</f>
        <v>0</v>
      </c>
      <c r="T44" s="164">
        <f>IFERROR(IF(AND(H44*K44&gt;0,N44*Q44&gt;0),IF(H44*K44&lt;N44*Q44,H44*K44,N44*Q44),IF(H44*K44&gt;N44*Q44,H44*K44,N44*Q44)),"")</f>
        <v>0</v>
      </c>
      <c r="U44" s="165">
        <f t="shared" ref="U44" si="78">IFERROR(IF(AND(I44*L44&gt;0,O44*R44&gt;0),IF(I44*L44&lt;O44*R44,I44*L44,O44*R44),IF(I44*L44&gt;O44*R44,I44*L44,O44*R44)),"")</f>
        <v>0</v>
      </c>
      <c r="V44" s="164">
        <f t="shared" ref="V44" si="79">IFERROR(IF(AND(J44*M44&gt;0,P44*S44&gt;0),IF(J44*M44&lt;P44*S44,J44*M44,P44*S44),IF(J44*M44&gt;P44*S44,J44*M44,P44*S44)),"")</f>
        <v>0</v>
      </c>
      <c r="W44" s="165">
        <f>SUM(T44:V44)</f>
        <v>0</v>
      </c>
      <c r="X44" s="166">
        <f>W44*F44</f>
        <v>0</v>
      </c>
      <c r="Y44" s="143" t="str">
        <f>IF(H44*K44=T44, "Liquid", "Solid")</f>
        <v>Liquid</v>
      </c>
      <c r="Z44" s="144" t="str">
        <f t="shared" ref="Z44" si="80">IF(I44*L44=U44, "Liquid", "Solid")</f>
        <v>Liquid</v>
      </c>
      <c r="AA44" s="145" t="str">
        <f t="shared" ref="AA44" si="81">IF(J44*M44=V44, "Liquid", "Solid")</f>
        <v>Liquid</v>
      </c>
      <c r="AB44" s="200" t="s">
        <v>106</v>
      </c>
      <c r="AC44" s="200" t="s">
        <v>107</v>
      </c>
    </row>
    <row r="45" spans="1:29" s="146" customFormat="1" ht="16.5" thickBot="1" x14ac:dyDescent="0.3">
      <c r="A45" s="396"/>
      <c r="B45" s="399"/>
      <c r="C45" s="158">
        <v>1</v>
      </c>
      <c r="D45" s="159" t="s">
        <v>153</v>
      </c>
      <c r="E45" s="34">
        <v>20</v>
      </c>
      <c r="F45" s="35">
        <v>1500</v>
      </c>
      <c r="G45" s="19" t="s">
        <v>106</v>
      </c>
      <c r="H45" s="160"/>
      <c r="I45" s="160"/>
      <c r="J45" s="160"/>
      <c r="K45" s="161">
        <f>IF(G45="Commercial Machine Detergent",IFERROR('Specifications (L1, L2, L3)'!H3/'Specifications (L1, L2, L3)'!F3/128,0),IF('Laundry (LOT #1)'!G45="Household Machine Detergent",IFERROR('Specifications (L1, L2, L3)'!H69/'Specifications (L1, L2, L3)'!F69/128,0), IF(G45="",0)))</f>
        <v>0</v>
      </c>
      <c r="L45" s="161">
        <f>IFERROR('Specifications (L1, L2, L3)'!H22/'Specifications (L1, L2, L3)'!F22/128,0)</f>
        <v>0</v>
      </c>
      <c r="M45" s="161">
        <f>IFERROR('Specifications (L1, L2, L3)'!H46/'Specifications (L1, L2, L3)'!F46/128,0)</f>
        <v>0</v>
      </c>
      <c r="N45" s="160"/>
      <c r="O45" s="160"/>
      <c r="P45" s="160"/>
      <c r="Q45" s="161">
        <f>IF(G45="Commercial Machine Detergent",IFERROR('Specifications (L1, L2, L3)'!H13/'Specifications (L1, L2, L3)'!G13/16,0),IF('Laundry (LOT #1)'!G45="Household Machine Detergent",IFERROR('Specifications (L1, L2, L3)'!H80/'Specifications (L1, L2, L3)'!G80/16,0),IF('Laundry (LOT #1)'!G45="",0)))</f>
        <v>0</v>
      </c>
      <c r="R45" s="162">
        <f>IFERROR('Specifications (L1, L2, L3)'!H34/'Specifications (L1, L2, L3)'!G34/16,0)</f>
        <v>0</v>
      </c>
      <c r="S45" s="163">
        <f>IFERROR('Specifications (L1, L2, L3)'!H57/'Specifications (L1, L2, L3)'!G57/16,0)</f>
        <v>0</v>
      </c>
      <c r="T45" s="164">
        <f>IFERROR(IF(AND(H45*K45&gt;0,N45*Q45&gt;0),IF(H45*K45&lt;N45*Q45,H45*K45,N45*Q45),IF(H45*K45&gt;N45*Q45,H45*K45,N45*Q45)),"")</f>
        <v>0</v>
      </c>
      <c r="U45" s="165">
        <f t="shared" ref="U45" si="82">IFERROR(IF(AND(I45*L45&gt;0,O45*R45&gt;0),IF(I45*L45&lt;O45*R45,I45*L45,O45*R45),IF(I45*L45&gt;O45*R45,I45*L45,O45*R45)),"")</f>
        <v>0</v>
      </c>
      <c r="V45" s="164">
        <f t="shared" ref="V45" si="83">IFERROR(IF(AND(J45*M45&gt;0,P45*S45&gt;0),IF(J45*M45&lt;P45*S45,J45*M45,P45*S45),IF(J45*M45&gt;P45*S45,J45*M45,P45*S45)),"")</f>
        <v>0</v>
      </c>
      <c r="W45" s="165">
        <f>SUM(T45:V45)</f>
        <v>0</v>
      </c>
      <c r="X45" s="166">
        <f>W45*F45</f>
        <v>0</v>
      </c>
      <c r="Y45" s="143" t="str">
        <f>IF(H45*K45=T45, "Liquid", "Solid")</f>
        <v>Liquid</v>
      </c>
      <c r="Z45" s="144" t="str">
        <f t="shared" ref="Z45" si="84">IF(I45*L45=U45, "Liquid", "Solid")</f>
        <v>Liquid</v>
      </c>
      <c r="AA45" s="145" t="str">
        <f t="shared" ref="AA45" si="85">IF(J45*M45=V45, "Liquid", "Solid")</f>
        <v>Liquid</v>
      </c>
      <c r="AB45" s="200" t="s">
        <v>106</v>
      </c>
      <c r="AC45" s="200" t="s">
        <v>107</v>
      </c>
    </row>
    <row r="46" spans="1:29" s="146" customFormat="1" ht="16.5" thickBot="1" x14ac:dyDescent="0.3">
      <c r="A46" s="396"/>
      <c r="B46" s="399"/>
      <c r="C46" s="158">
        <v>1</v>
      </c>
      <c r="D46" s="159" t="s">
        <v>154</v>
      </c>
      <c r="E46" s="34">
        <v>20</v>
      </c>
      <c r="F46" s="35">
        <v>2500</v>
      </c>
      <c r="G46" s="19" t="s">
        <v>106</v>
      </c>
      <c r="H46" s="160"/>
      <c r="I46" s="160"/>
      <c r="J46" s="160"/>
      <c r="K46" s="161">
        <f>IF(G46="Commercial Machine Detergent",IFERROR('Specifications (L1, L2, L3)'!H3/'Specifications (L1, L2, L3)'!F3/128,0),IF('Laundry (LOT #1)'!G46="Household Machine Detergent",IFERROR('Specifications (L1, L2, L3)'!H69/'Specifications (L1, L2, L3)'!F69/128,0), IF(G46="",0)))</f>
        <v>0</v>
      </c>
      <c r="L46" s="161">
        <f>IFERROR('Specifications (L1, L2, L3)'!H22/'Specifications (L1, L2, L3)'!F22/128,0)</f>
        <v>0</v>
      </c>
      <c r="M46" s="161">
        <f>IFERROR('Specifications (L1, L2, L3)'!H46/'Specifications (L1, L2, L3)'!F46/128,0)</f>
        <v>0</v>
      </c>
      <c r="N46" s="160"/>
      <c r="O46" s="160"/>
      <c r="P46" s="160"/>
      <c r="Q46" s="161">
        <f>IF(G46="Commercial Machine Detergent",IFERROR('Specifications (L1, L2, L3)'!H13/'Specifications (L1, L2, L3)'!G13/16,0),IF('Laundry (LOT #1)'!G46="Household Machine Detergent",IFERROR('Specifications (L1, L2, L3)'!H80/'Specifications (L1, L2, L3)'!G80/16,0),IF('Laundry (LOT #1)'!G46="",0)))</f>
        <v>0</v>
      </c>
      <c r="R46" s="162">
        <f>IFERROR('Specifications (L1, L2, L3)'!H34/'Specifications (L1, L2, L3)'!G34/16,0)</f>
        <v>0</v>
      </c>
      <c r="S46" s="163">
        <f>IFERROR('Specifications (L1, L2, L3)'!H57/'Specifications (L1, L2, L3)'!G57/16,0)</f>
        <v>0</v>
      </c>
      <c r="T46" s="164">
        <f>IFERROR(IF(AND(H46*K46&gt;0,N46*Q46&gt;0),IF(H46*K46&lt;N46*Q46,H46*K46,N46*Q46),IF(H46*K46&gt;N46*Q46,H46*K46,N46*Q46)),"")</f>
        <v>0</v>
      </c>
      <c r="U46" s="165">
        <f t="shared" ref="U46" si="86">IFERROR(IF(AND(I46*L46&gt;0,O46*R46&gt;0),IF(I46*L46&lt;O46*R46,I46*L46,O46*R46),IF(I46*L46&gt;O46*R46,I46*L46,O46*R46)),"")</f>
        <v>0</v>
      </c>
      <c r="V46" s="164">
        <f t="shared" ref="V46" si="87">IFERROR(IF(AND(J46*M46&gt;0,P46*S46&gt;0),IF(J46*M46&lt;P46*S46,J46*M46,P46*S46),IF(J46*M46&gt;P46*S46,J46*M46,P46*S46)),"")</f>
        <v>0</v>
      </c>
      <c r="W46" s="165">
        <f>SUM(T46:V46)</f>
        <v>0</v>
      </c>
      <c r="X46" s="166">
        <f>W46*F46</f>
        <v>0</v>
      </c>
      <c r="Y46" s="143" t="str">
        <f>IF(H46*K46=T46, "Liquid", "Solid")</f>
        <v>Liquid</v>
      </c>
      <c r="Z46" s="144" t="str">
        <f t="shared" ref="Z46" si="88">IF(I46*L46=U46, "Liquid", "Solid")</f>
        <v>Liquid</v>
      </c>
      <c r="AA46" s="145" t="str">
        <f t="shared" ref="AA46" si="89">IF(J46*M46=V46, "Liquid", "Solid")</f>
        <v>Liquid</v>
      </c>
      <c r="AB46" s="200" t="s">
        <v>106</v>
      </c>
      <c r="AC46" s="200" t="s">
        <v>107</v>
      </c>
    </row>
    <row r="47" spans="1:29" s="146" customFormat="1" ht="16.5" thickBot="1" x14ac:dyDescent="0.3">
      <c r="A47" s="396"/>
      <c r="B47" s="399"/>
      <c r="C47" s="158">
        <v>1</v>
      </c>
      <c r="D47" s="159" t="s">
        <v>155</v>
      </c>
      <c r="E47" s="34">
        <v>20</v>
      </c>
      <c r="F47" s="35">
        <v>2000</v>
      </c>
      <c r="G47" s="19" t="s">
        <v>106</v>
      </c>
      <c r="H47" s="160"/>
      <c r="I47" s="160"/>
      <c r="J47" s="160"/>
      <c r="K47" s="161">
        <f>IF(G47="Commercial Machine Detergent",IFERROR('Specifications (L1, L2, L3)'!H3/'Specifications (L1, L2, L3)'!F3/128,0),IF('Laundry (LOT #1)'!G47="Household Machine Detergent",IFERROR('Specifications (L1, L2, L3)'!H69/'Specifications (L1, L2, L3)'!F69/128,0), IF(G47="",0)))</f>
        <v>0</v>
      </c>
      <c r="L47" s="161">
        <f>IFERROR('Specifications (L1, L2, L3)'!H22/'Specifications (L1, L2, L3)'!F22/128,0)</f>
        <v>0</v>
      </c>
      <c r="M47" s="161">
        <f>IFERROR('Specifications (L1, L2, L3)'!H46/'Specifications (L1, L2, L3)'!F46/128,0)</f>
        <v>0</v>
      </c>
      <c r="N47" s="160"/>
      <c r="O47" s="160"/>
      <c r="P47" s="160"/>
      <c r="Q47" s="161">
        <f>IF(G47="Commercial Machine Detergent",IFERROR('Specifications (L1, L2, L3)'!H13/'Specifications (L1, L2, L3)'!G13/16,0),IF('Laundry (LOT #1)'!G47="Household Machine Detergent",IFERROR('Specifications (L1, L2, L3)'!H80/'Specifications (L1, L2, L3)'!G80/16,0),IF('Laundry (LOT #1)'!G47="",0)))</f>
        <v>0</v>
      </c>
      <c r="R47" s="162">
        <f>IFERROR('Specifications (L1, L2, L3)'!H34/'Specifications (L1, L2, L3)'!G34/16,0)</f>
        <v>0</v>
      </c>
      <c r="S47" s="163">
        <f>IFERROR('Specifications (L1, L2, L3)'!H57/'Specifications (L1, L2, L3)'!G57/16,0)</f>
        <v>0</v>
      </c>
      <c r="T47" s="164">
        <f>IFERROR(IF(AND(H47*K47&gt;0,N47*Q47&gt;0),IF(H47*K47&lt;N47*Q47,H47*K47,N47*Q47),IF(H47*K47&gt;N47*Q47,H47*K47,N47*Q47)),"")</f>
        <v>0</v>
      </c>
      <c r="U47" s="165">
        <f t="shared" ref="U47" si="90">IFERROR(IF(AND(I47*L47&gt;0,O47*R47&gt;0),IF(I47*L47&lt;O47*R47,I47*L47,O47*R47),IF(I47*L47&gt;O47*R47,I47*L47,O47*R47)),"")</f>
        <v>0</v>
      </c>
      <c r="V47" s="164">
        <f t="shared" ref="V47" si="91">IFERROR(IF(AND(J47*M47&gt;0,P47*S47&gt;0),IF(J47*M47&lt;P47*S47,J47*M47,P47*S47),IF(J47*M47&gt;P47*S47,J47*M47,P47*S47)),"")</f>
        <v>0</v>
      </c>
      <c r="W47" s="165">
        <f>SUM(T47:V47)</f>
        <v>0</v>
      </c>
      <c r="X47" s="166">
        <f>W47*F47</f>
        <v>0</v>
      </c>
      <c r="Y47" s="143" t="str">
        <f>IF(H47*K47=T47, "Liquid", "Solid")</f>
        <v>Liquid</v>
      </c>
      <c r="Z47" s="144" t="str">
        <f t="shared" ref="Z47" si="92">IF(I47*L47=U47, "Liquid", "Solid")</f>
        <v>Liquid</v>
      </c>
      <c r="AA47" s="145" t="str">
        <f t="shared" ref="AA47" si="93">IF(J47*M47=V47, "Liquid", "Solid")</f>
        <v>Liquid</v>
      </c>
      <c r="AB47" s="200" t="s">
        <v>106</v>
      </c>
      <c r="AC47" s="200" t="s">
        <v>107</v>
      </c>
    </row>
    <row r="48" spans="1:29" s="146" customFormat="1" ht="16.5" thickBot="1" x14ac:dyDescent="0.3">
      <c r="A48" s="397"/>
      <c r="B48" s="400"/>
      <c r="C48" s="158">
        <v>2</v>
      </c>
      <c r="D48" s="159" t="s">
        <v>156</v>
      </c>
      <c r="E48" s="34">
        <v>20</v>
      </c>
      <c r="F48" s="35">
        <v>3000</v>
      </c>
      <c r="G48" s="19" t="s">
        <v>106</v>
      </c>
      <c r="H48" s="160"/>
      <c r="I48" s="160"/>
      <c r="J48" s="160"/>
      <c r="K48" s="161">
        <f>IF(G48="Commercial Machine Detergent",IFERROR('Specifications (L1, L2, L3)'!H3/'Specifications (L1, L2, L3)'!F3/128,0),IF('Laundry (LOT #1)'!G48="Household Machine Detergent",IFERROR('Specifications (L1, L2, L3)'!H69/'Specifications (L1, L2, L3)'!F69/128,0), IF(G48="",0)))</f>
        <v>0</v>
      </c>
      <c r="L48" s="161">
        <f>IFERROR('Specifications (L1, L2, L3)'!H22/'Specifications (L1, L2, L3)'!F22/128,0)</f>
        <v>0</v>
      </c>
      <c r="M48" s="161">
        <f>IFERROR('Specifications (L1, L2, L3)'!H46/'Specifications (L1, L2, L3)'!F46/128,0)</f>
        <v>0</v>
      </c>
      <c r="N48" s="160"/>
      <c r="O48" s="160"/>
      <c r="P48" s="160"/>
      <c r="Q48" s="161">
        <f>IF(G48="Commercial Machine Detergent",IFERROR('Specifications (L1, L2, L3)'!H13/'Specifications (L1, L2, L3)'!G13/16,0),IF('Laundry (LOT #1)'!G48="Household Machine Detergent",IFERROR('Specifications (L1, L2, L3)'!H80/'Specifications (L1, L2, L3)'!G80/16,0),IF('Laundry (LOT #1)'!G48="",0)))</f>
        <v>0</v>
      </c>
      <c r="R48" s="162">
        <f>IFERROR('Specifications (L1, L2, L3)'!H34/'Specifications (L1, L2, L3)'!G34/16,0)</f>
        <v>0</v>
      </c>
      <c r="S48" s="163">
        <f>IFERROR('Specifications (L1, L2, L3)'!H57/'Specifications (L1, L2, L3)'!G57/16,0)</f>
        <v>0</v>
      </c>
      <c r="T48" s="164">
        <f>IFERROR(IF(AND(H48*K48&gt;0,N48*Q48&gt;0),IF(H48*K48&lt;N48*Q48,H48*K48,N48*Q48),IF(H48*K48&gt;N48*Q48,H48*K48,N48*Q48)),"")</f>
        <v>0</v>
      </c>
      <c r="U48" s="165">
        <f t="shared" ref="U48" si="94">IFERROR(IF(AND(I48*L48&gt;0,O48*R48&gt;0),IF(I48*L48&lt;O48*R48,I48*L48,O48*R48),IF(I48*L48&gt;O48*R48,I48*L48,O48*R48)),"")</f>
        <v>0</v>
      </c>
      <c r="V48" s="164">
        <f t="shared" ref="V48" si="95">IFERROR(IF(AND(J48*M48&gt;0,P48*S48&gt;0),IF(J48*M48&lt;P48*S48,J48*M48,P48*S48),IF(J48*M48&gt;P48*S48,J48*M48,P48*S48)),"")</f>
        <v>0</v>
      </c>
      <c r="W48" s="165">
        <f>SUM(T48:V48)</f>
        <v>0</v>
      </c>
      <c r="X48" s="166">
        <f>W48*F48</f>
        <v>0</v>
      </c>
      <c r="Y48" s="143" t="str">
        <f>IF(H48*K48=T48, "Liquid", "Solid")</f>
        <v>Liquid</v>
      </c>
      <c r="Z48" s="144" t="str">
        <f t="shared" ref="Z48" si="96">IF(I48*L48=U48, "Liquid", "Solid")</f>
        <v>Liquid</v>
      </c>
      <c r="AA48" s="145" t="str">
        <f t="shared" ref="AA48" si="97">IF(J48*M48=V48, "Liquid", "Solid")</f>
        <v>Liquid</v>
      </c>
      <c r="AB48" s="200" t="s">
        <v>106</v>
      </c>
      <c r="AC48" s="200" t="s">
        <v>107</v>
      </c>
    </row>
    <row r="49" spans="1:29" s="168" customFormat="1" ht="16.5" thickBot="1" x14ac:dyDescent="0.3">
      <c r="A49" s="167"/>
      <c r="K49" s="169"/>
      <c r="L49" s="169"/>
      <c r="M49" s="169"/>
      <c r="Q49" s="169"/>
      <c r="R49" s="169"/>
      <c r="S49" s="169"/>
      <c r="T49" s="169"/>
      <c r="U49" s="169"/>
      <c r="V49" s="169"/>
      <c r="W49" s="169"/>
      <c r="X49" s="170">
        <f>SUM(X44:X48)</f>
        <v>0</v>
      </c>
      <c r="AA49" s="171"/>
      <c r="AB49" s="241"/>
      <c r="AC49" s="241"/>
    </row>
    <row r="50" spans="1:29" s="168" customFormat="1" ht="16.5" thickBot="1" x14ac:dyDescent="0.3">
      <c r="A50" s="172"/>
      <c r="B50" s="173"/>
      <c r="C50" s="173"/>
      <c r="D50" s="173"/>
      <c r="E50" s="173"/>
      <c r="F50" s="173"/>
      <c r="G50" s="173"/>
      <c r="H50" s="173"/>
      <c r="I50" s="173"/>
      <c r="J50" s="173"/>
      <c r="K50" s="174"/>
      <c r="L50" s="174"/>
      <c r="M50" s="174"/>
      <c r="N50" s="173"/>
      <c r="O50" s="173"/>
      <c r="P50" s="173"/>
      <c r="Q50" s="174"/>
      <c r="R50" s="174"/>
      <c r="S50" s="174"/>
      <c r="T50" s="169"/>
      <c r="U50" s="169"/>
      <c r="V50" s="169"/>
      <c r="W50" s="169"/>
      <c r="Y50" s="173"/>
      <c r="Z50" s="173"/>
      <c r="AA50" s="176"/>
      <c r="AB50" s="241"/>
      <c r="AC50" s="241"/>
    </row>
    <row r="51" spans="1:29" s="146" customFormat="1" ht="16.5" thickBot="1" x14ac:dyDescent="0.3">
      <c r="A51" s="395" t="s">
        <v>157</v>
      </c>
      <c r="B51" s="398" t="s">
        <v>161</v>
      </c>
      <c r="C51" s="158">
        <v>1</v>
      </c>
      <c r="D51" s="159" t="s">
        <v>279</v>
      </c>
      <c r="E51" s="34">
        <v>60</v>
      </c>
      <c r="F51" s="35">
        <v>2000</v>
      </c>
      <c r="G51" s="19" t="s">
        <v>106</v>
      </c>
      <c r="H51" s="160"/>
      <c r="I51" s="160"/>
      <c r="J51" s="160"/>
      <c r="K51" s="161">
        <f>IF(G51="Commercial Machine Detergent",IFERROR('Specifications (L1, L2, L3)'!H3/'Specifications (L1, L2, L3)'!F3/128,0),IF('Laundry (LOT #1)'!G51="Household Machine Detergent",IFERROR('Specifications (L1, L2, L3)'!H69/'Specifications (L1, L2, L3)'!F69/128,0), IF(G51="",0)))</f>
        <v>0</v>
      </c>
      <c r="L51" s="161">
        <f>IFERROR('Specifications (L1, L2, L3)'!H22/'Specifications (L1, L2, L3)'!F22/128,0)</f>
        <v>0</v>
      </c>
      <c r="M51" s="161">
        <f>IFERROR('Specifications (L1, L2, L3)'!H46/'Specifications (L1, L2, L3)'!F46/128,0)</f>
        <v>0</v>
      </c>
      <c r="N51" s="160"/>
      <c r="O51" s="160"/>
      <c r="P51" s="160"/>
      <c r="Q51" s="161">
        <f>IF(G51="Commercial Machine Detergent",IFERROR('Specifications (L1, L2, L3)'!H13/'Specifications (L1, L2, L3)'!G13/16,0),IF('Laundry (LOT #1)'!G51="Household Machine Detergent",IFERROR('Specifications (L1, L2, L3)'!H80/'Specifications (L1, L2, L3)'!G80/16,0),IF('Laundry (LOT #1)'!G51="",0)))</f>
        <v>0</v>
      </c>
      <c r="R51" s="162">
        <f>IFERROR('Specifications (L1, L2, L3)'!H34/'Specifications (L1, L2, L3)'!G34/16,0)</f>
        <v>0</v>
      </c>
      <c r="S51" s="163">
        <f>IFERROR('Specifications (L1, L2, L3)'!H57/'Specifications (L1, L2, L3)'!G57/16,0)</f>
        <v>0</v>
      </c>
      <c r="T51" s="164">
        <f>IFERROR(IF(AND(H51*K51&gt;0,N51*Q51&gt;0),IF(H51*K51&lt;N51*Q51,H51*K51,N51*Q51),IF(H51*K51&gt;N51*Q51,H51*K51,N51*Q51)),"")</f>
        <v>0</v>
      </c>
      <c r="U51" s="165">
        <f t="shared" ref="U51" si="98">IFERROR(IF(AND(I51*L51&gt;0,O51*R51&gt;0),IF(I51*L51&lt;O51*R51,I51*L51,O51*R51),IF(I51*L51&gt;O51*R51,I51*L51,O51*R51)),"")</f>
        <v>0</v>
      </c>
      <c r="V51" s="164">
        <f t="shared" ref="V51" si="99">IFERROR(IF(AND(J51*M51&gt;0,P51*S51&gt;0),IF(J51*M51&lt;P51*S51,J51*M51,P51*S51),IF(J51*M51&gt;P51*S51,J51*M51,P51*S51)),"")</f>
        <v>0</v>
      </c>
      <c r="W51" s="165">
        <f>SUM(T51:V51)</f>
        <v>0</v>
      </c>
      <c r="X51" s="166">
        <f>W51*F51</f>
        <v>0</v>
      </c>
      <c r="Y51" s="143" t="str">
        <f>IF(H51*K51=T51, "Liquid", "Solid")</f>
        <v>Liquid</v>
      </c>
      <c r="Z51" s="144" t="str">
        <f t="shared" ref="Z51" si="100">IF(I51*L51=U51, "Liquid", "Solid")</f>
        <v>Liquid</v>
      </c>
      <c r="AA51" s="145" t="str">
        <f t="shared" ref="AA51" si="101">IF(J51*M51=V51, "Liquid", "Solid")</f>
        <v>Liquid</v>
      </c>
      <c r="AB51" s="200" t="s">
        <v>106</v>
      </c>
      <c r="AC51" s="200" t="s">
        <v>107</v>
      </c>
    </row>
    <row r="52" spans="1:29" s="146" customFormat="1" ht="16.5" thickBot="1" x14ac:dyDescent="0.3">
      <c r="A52" s="397"/>
      <c r="B52" s="400"/>
      <c r="C52" s="158">
        <v>1</v>
      </c>
      <c r="D52" s="159" t="s">
        <v>158</v>
      </c>
      <c r="E52" s="34">
        <v>65</v>
      </c>
      <c r="F52" s="35">
        <v>2000</v>
      </c>
      <c r="G52" s="19" t="s">
        <v>106</v>
      </c>
      <c r="H52" s="160"/>
      <c r="I52" s="160"/>
      <c r="J52" s="160"/>
      <c r="K52" s="161">
        <f>IF(G52="Commercial Machine Detergent",IFERROR('Specifications (L1, L2, L3)'!H3/'Specifications (L1, L2, L3)'!F3/128,0),IF('Laundry (LOT #1)'!G52="Household Machine Detergent",IFERROR('Specifications (L1, L2, L3)'!H69/'Specifications (L1, L2, L3)'!F69/128,0), IF(G52="",0)))</f>
        <v>0</v>
      </c>
      <c r="L52" s="161">
        <f>IFERROR('Specifications (L1, L2, L3)'!H22/'Specifications (L1, L2, L3)'!F22/128,0)</f>
        <v>0</v>
      </c>
      <c r="M52" s="161">
        <f>IFERROR('Specifications (L1, L2, L3)'!H46/'Specifications (L1, L2, L3)'!F46/128,0)</f>
        <v>0</v>
      </c>
      <c r="N52" s="160"/>
      <c r="O52" s="160"/>
      <c r="P52" s="160"/>
      <c r="Q52" s="161">
        <f>IF(G52="Commercial Machine Detergent",IFERROR('Specifications (L1, L2, L3)'!H13/'Specifications (L1, L2, L3)'!G13/16,0),IF('Laundry (LOT #1)'!G52="Household Machine Detergent",IFERROR('Specifications (L1, L2, L3)'!H80/'Specifications (L1, L2, L3)'!G80/16,0),IF('Laundry (LOT #1)'!G52="",0)))</f>
        <v>0</v>
      </c>
      <c r="R52" s="162">
        <f>IFERROR('Specifications (L1, L2, L3)'!H34/'Specifications (L1, L2, L3)'!G34/16,0)</f>
        <v>0</v>
      </c>
      <c r="S52" s="163">
        <f>IFERROR('Specifications (L1, L2, L3)'!H57/'Specifications (L1, L2, L3)'!G57/16,0)</f>
        <v>0</v>
      </c>
      <c r="T52" s="164">
        <f>IFERROR(IF(AND(H52*K52&gt;0,N52*Q52&gt;0),IF(H52*K52&lt;N52*Q52,H52*K52,N52*Q52),IF(H52*K52&gt;N52*Q52,H52*K52,N52*Q52)),"")</f>
        <v>0</v>
      </c>
      <c r="U52" s="165">
        <f t="shared" ref="U52" si="102">IFERROR(IF(AND(I52*L52&gt;0,O52*R52&gt;0),IF(I52*L52&lt;O52*R52,I52*L52,O52*R52),IF(I52*L52&gt;O52*R52,I52*L52,O52*R52)),"")</f>
        <v>0</v>
      </c>
      <c r="V52" s="164">
        <f t="shared" ref="V52" si="103">IFERROR(IF(AND(J52*M52&gt;0,P52*S52&gt;0),IF(J52*M52&lt;P52*S52,J52*M52,P52*S52),IF(J52*M52&gt;P52*S52,J52*M52,P52*S52)),"")</f>
        <v>0</v>
      </c>
      <c r="W52" s="165">
        <f>SUM(T52:V52)</f>
        <v>0</v>
      </c>
      <c r="X52" s="166">
        <f>W52*F52</f>
        <v>0</v>
      </c>
      <c r="Y52" s="143" t="str">
        <f>IF(H52*K52=T52, "Liquid", "Solid")</f>
        <v>Liquid</v>
      </c>
      <c r="Z52" s="144" t="str">
        <f t="shared" ref="Z52" si="104">IF(I52*L52=U52, "Liquid", "Solid")</f>
        <v>Liquid</v>
      </c>
      <c r="AA52" s="145" t="str">
        <f t="shared" ref="AA52" si="105">IF(J52*M52=V52, "Liquid", "Solid")</f>
        <v>Liquid</v>
      </c>
      <c r="AB52" s="200" t="s">
        <v>106</v>
      </c>
      <c r="AC52" s="200" t="s">
        <v>107</v>
      </c>
    </row>
    <row r="53" spans="1:29" s="168" customFormat="1" ht="16.5" thickBot="1" x14ac:dyDescent="0.3">
      <c r="A53" s="167"/>
      <c r="K53" s="169"/>
      <c r="L53" s="169"/>
      <c r="M53" s="169"/>
      <c r="Q53" s="169"/>
      <c r="R53" s="169"/>
      <c r="S53" s="169"/>
      <c r="T53" s="169"/>
      <c r="U53" s="169"/>
      <c r="V53" s="169"/>
      <c r="W53" s="169"/>
      <c r="X53" s="170">
        <f>SUM(X51:X52)</f>
        <v>0</v>
      </c>
      <c r="AA53" s="171"/>
      <c r="AB53" s="241"/>
      <c r="AC53" s="241"/>
    </row>
    <row r="54" spans="1:29" s="168" customFormat="1" ht="16.5" thickBot="1" x14ac:dyDescent="0.3">
      <c r="A54" s="172"/>
      <c r="B54" s="173"/>
      <c r="C54" s="173"/>
      <c r="D54" s="173"/>
      <c r="E54" s="173"/>
      <c r="F54" s="173"/>
      <c r="G54" s="173"/>
      <c r="H54" s="173"/>
      <c r="I54" s="173"/>
      <c r="J54" s="173"/>
      <c r="K54" s="174"/>
      <c r="L54" s="174"/>
      <c r="M54" s="174"/>
      <c r="N54" s="173"/>
      <c r="O54" s="173"/>
      <c r="P54" s="173"/>
      <c r="Q54" s="174"/>
      <c r="R54" s="174"/>
      <c r="S54" s="174"/>
      <c r="T54" s="169"/>
      <c r="U54" s="169"/>
      <c r="V54" s="169"/>
      <c r="W54" s="169"/>
      <c r="Y54" s="173"/>
      <c r="Z54" s="173"/>
      <c r="AA54" s="176"/>
      <c r="AB54" s="241"/>
      <c r="AC54" s="241"/>
    </row>
    <row r="55" spans="1:29" s="146" customFormat="1" ht="16.5" thickBot="1" x14ac:dyDescent="0.3">
      <c r="A55" s="395" t="s">
        <v>159</v>
      </c>
      <c r="B55" s="398" t="s">
        <v>160</v>
      </c>
      <c r="C55" s="158">
        <v>8</v>
      </c>
      <c r="D55" s="159" t="s">
        <v>163</v>
      </c>
      <c r="E55" s="34">
        <v>14</v>
      </c>
      <c r="F55" s="35">
        <v>53000</v>
      </c>
      <c r="G55" s="19" t="s">
        <v>106</v>
      </c>
      <c r="H55" s="160"/>
      <c r="I55" s="160"/>
      <c r="J55" s="160"/>
      <c r="K55" s="161">
        <f>IF(G55="Commercial Machine Detergent",IFERROR('Specifications (L1, L2, L3)'!H3/'Specifications (L1, L2, L3)'!F3/128,0),IF('Laundry (LOT #1)'!G55="Household Machine Detergent",IFERROR('Specifications (L1, L2, L3)'!H69/'Specifications (L1, L2, L3)'!F69/128,0), IF(G55="",0)))</f>
        <v>0</v>
      </c>
      <c r="L55" s="161">
        <f>IFERROR('Specifications (L1, L2, L3)'!H22/'Specifications (L1, L2, L3)'!F22/128,0)</f>
        <v>0</v>
      </c>
      <c r="M55" s="161">
        <f>IFERROR('Specifications (L1, L2, L3)'!H46/'Specifications (L1, L2, L3)'!F46/128,0)</f>
        <v>0</v>
      </c>
      <c r="N55" s="160"/>
      <c r="O55" s="160"/>
      <c r="P55" s="160"/>
      <c r="Q55" s="161">
        <f>IF(G55="Commercial Machine Detergent",IFERROR('Specifications (L1, L2, L3)'!H13/'Specifications (L1, L2, L3)'!G13/16,0),IF('Laundry (LOT #1)'!G55="Household Machine Detergent",IFERROR('Specifications (L1, L2, L3)'!H80/'Specifications (L1, L2, L3)'!G80/16,0),IF('Laundry (LOT #1)'!G55="",0)))</f>
        <v>0</v>
      </c>
      <c r="R55" s="162">
        <f>IFERROR('Specifications (L1, L2, L3)'!H34/'Specifications (L1, L2, L3)'!G34/16,0)</f>
        <v>0</v>
      </c>
      <c r="S55" s="163">
        <f>IFERROR('Specifications (L1, L2, L3)'!H57/'Specifications (L1, L2, L3)'!G57/16,0)</f>
        <v>0</v>
      </c>
      <c r="T55" s="164">
        <f>IFERROR(IF(AND(H55*K55&gt;0,N55*Q55&gt;0),IF(H55*K55&lt;N55*Q55,H55*K55,N55*Q55),IF(H55*K55&gt;N55*Q55,H55*K55,N55*Q55)),"")</f>
        <v>0</v>
      </c>
      <c r="U55" s="165">
        <f t="shared" ref="U55" si="106">IFERROR(IF(AND(I55*L55&gt;0,O55*R55&gt;0),IF(I55*L55&lt;O55*R55,I55*L55,O55*R55),IF(I55*L55&gt;O55*R55,I55*L55,O55*R55)),"")</f>
        <v>0</v>
      </c>
      <c r="V55" s="164">
        <f t="shared" ref="V55" si="107">IFERROR(IF(AND(J55*M55&gt;0,P55*S55&gt;0),IF(J55*M55&lt;P55*S55,J55*M55,P55*S55),IF(J55*M55&gt;P55*S55,J55*M55,P55*S55)),"")</f>
        <v>0</v>
      </c>
      <c r="W55" s="165">
        <f>SUM(T55:V55)</f>
        <v>0</v>
      </c>
      <c r="X55" s="166">
        <f>W55*F55</f>
        <v>0</v>
      </c>
      <c r="Y55" s="143" t="str">
        <f>IF(H55*K55=T55, "Liquid", "Solid")</f>
        <v>Liquid</v>
      </c>
      <c r="Z55" s="144" t="str">
        <f t="shared" ref="Z55" si="108">IF(I55*L55=U55, "Liquid", "Solid")</f>
        <v>Liquid</v>
      </c>
      <c r="AA55" s="145" t="str">
        <f t="shared" ref="AA55" si="109">IF(J55*M55=V55, "Liquid", "Solid")</f>
        <v>Liquid</v>
      </c>
      <c r="AB55" s="200" t="s">
        <v>106</v>
      </c>
      <c r="AC55" s="200" t="s">
        <v>107</v>
      </c>
    </row>
    <row r="56" spans="1:29" s="146" customFormat="1" ht="16.5" thickBot="1" x14ac:dyDescent="0.3">
      <c r="A56" s="396"/>
      <c r="B56" s="400"/>
      <c r="C56" s="158">
        <v>2</v>
      </c>
      <c r="D56" s="159" t="s">
        <v>280</v>
      </c>
      <c r="E56" s="34">
        <v>50</v>
      </c>
      <c r="F56" s="35">
        <v>26000</v>
      </c>
      <c r="G56" s="19" t="s">
        <v>106</v>
      </c>
      <c r="H56" s="160"/>
      <c r="I56" s="160"/>
      <c r="J56" s="160"/>
      <c r="K56" s="161">
        <f>IF(G56="Commercial Machine Detergent",IFERROR('Specifications (L1, L2, L3)'!H3/'Specifications (L1, L2, L3)'!F3/128,0),IF('Laundry (LOT #1)'!G56="Household Machine Detergent",IFERROR('Specifications (L1, L2, L3)'!H69/'Specifications (L1, L2, L3)'!F69/128,0), IF(G56="",0)))</f>
        <v>0</v>
      </c>
      <c r="L56" s="161">
        <f>IFERROR('Specifications (L1, L2, L3)'!H22/'Specifications (L1, L2, L3)'!F22/128,0)</f>
        <v>0</v>
      </c>
      <c r="M56" s="161">
        <f>IFERROR('Specifications (L1, L2, L3)'!H46/'Specifications (L1, L2, L3)'!F46/128,0)</f>
        <v>0</v>
      </c>
      <c r="N56" s="160"/>
      <c r="O56" s="160"/>
      <c r="P56" s="160"/>
      <c r="Q56" s="161">
        <f>IF(G56="Commercial Machine Detergent",IFERROR('Specifications (L1, L2, L3)'!H13/'Specifications (L1, L2, L3)'!G13/16,0),IF('Laundry (LOT #1)'!G56="Household Machine Detergent",IFERROR('Specifications (L1, L2, L3)'!H80/'Specifications (L1, L2, L3)'!G80/16,0),IF('Laundry (LOT #1)'!G56="",0)))</f>
        <v>0</v>
      </c>
      <c r="R56" s="162">
        <f>IFERROR('Specifications (L1, L2, L3)'!H34/'Specifications (L1, L2, L3)'!G34/16,0)</f>
        <v>0</v>
      </c>
      <c r="S56" s="163">
        <f>IFERROR('Specifications (L1, L2, L3)'!H57/'Specifications (L1, L2, L3)'!G57/16,0)</f>
        <v>0</v>
      </c>
      <c r="T56" s="164">
        <f>IFERROR(IF(AND(H56*K56&gt;0,N56*Q56&gt;0),IF(H56*K56&lt;N56*Q56,H56*K56,N56*Q56),IF(H56*K56&gt;N56*Q56,H56*K56,N56*Q56)),"")</f>
        <v>0</v>
      </c>
      <c r="U56" s="165">
        <f t="shared" ref="U56" si="110">IFERROR(IF(AND(I56*L56&gt;0,O56*R56&gt;0),IF(I56*L56&lt;O56*R56,I56*L56,O56*R56),IF(I56*L56&gt;O56*R56,I56*L56,O56*R56)),"")</f>
        <v>0</v>
      </c>
      <c r="V56" s="164">
        <f t="shared" ref="V56" si="111">IFERROR(IF(AND(J56*M56&gt;0,P56*S56&gt;0),IF(J56*M56&lt;P56*S56,J56*M56,P56*S56),IF(J56*M56&gt;P56*S56,J56*M56,P56*S56)),"")</f>
        <v>0</v>
      </c>
      <c r="W56" s="165">
        <f>SUM(T56:V56)</f>
        <v>0</v>
      </c>
      <c r="X56" s="166">
        <f>W56*F56</f>
        <v>0</v>
      </c>
      <c r="Y56" s="143" t="str">
        <f>IF(H56*K56=T56, "Liquid", "Solid")</f>
        <v>Liquid</v>
      </c>
      <c r="Z56" s="144" t="str">
        <f t="shared" ref="Z56" si="112">IF(I56*L56=U56, "Liquid", "Solid")</f>
        <v>Liquid</v>
      </c>
      <c r="AA56" s="145" t="str">
        <f t="shared" ref="AA56" si="113">IF(J56*M56=V56, "Liquid", "Solid")</f>
        <v>Liquid</v>
      </c>
      <c r="AB56" s="200" t="s">
        <v>106</v>
      </c>
      <c r="AC56" s="200" t="s">
        <v>107</v>
      </c>
    </row>
    <row r="57" spans="1:29" s="146" customFormat="1" ht="16.5" thickBot="1" x14ac:dyDescent="0.3">
      <c r="A57" s="396"/>
      <c r="B57" s="157" t="s">
        <v>162</v>
      </c>
      <c r="C57" s="158">
        <v>2</v>
      </c>
      <c r="D57" s="159" t="s">
        <v>164</v>
      </c>
      <c r="E57" s="34">
        <v>35</v>
      </c>
      <c r="F57" s="35">
        <v>26000</v>
      </c>
      <c r="G57" s="19" t="s">
        <v>106</v>
      </c>
      <c r="H57" s="160"/>
      <c r="I57" s="160"/>
      <c r="J57" s="160"/>
      <c r="K57" s="161">
        <f>IF(G57="Commercial Machine Detergent",IFERROR('Specifications (L1, L2, L3)'!H3/'Specifications (L1, L2, L3)'!F3/128,0),IF('Laundry (LOT #1)'!G57="Household Machine Detergent",IFERROR('Specifications (L1, L2, L3)'!H69/'Specifications (L1, L2, L3)'!F69/128,0), IF(G57="",0)))</f>
        <v>0</v>
      </c>
      <c r="L57" s="161">
        <f>IFERROR('Specifications (L1, L2, L3)'!H22/'Specifications (L1, L2, L3)'!F22/128,0)</f>
        <v>0</v>
      </c>
      <c r="M57" s="161">
        <f>IFERROR('Specifications (L1, L2, L3)'!H46/'Specifications (L1, L2, L3)'!F46/128,0)</f>
        <v>0</v>
      </c>
      <c r="N57" s="160"/>
      <c r="O57" s="160"/>
      <c r="P57" s="160"/>
      <c r="Q57" s="161">
        <f>IF(G57="Commercial Machine Detergent",IFERROR('Specifications (L1, L2, L3)'!H13/'Specifications (L1, L2, L3)'!G13/16,0),IF('Laundry (LOT #1)'!G57="Household Machine Detergent",IFERROR('Specifications (L1, L2, L3)'!H80/'Specifications (L1, L2, L3)'!G80/16,0),IF('Laundry (LOT #1)'!G57="",0)))</f>
        <v>0</v>
      </c>
      <c r="R57" s="162">
        <f>IFERROR('Specifications (L1, L2, L3)'!H34/'Specifications (L1, L2, L3)'!G34/16,0)</f>
        <v>0</v>
      </c>
      <c r="S57" s="163">
        <f>IFERROR('Specifications (L1, L2, L3)'!H57/'Specifications (L1, L2, L3)'!G57/16,0)</f>
        <v>0</v>
      </c>
      <c r="T57" s="164">
        <f>IFERROR(IF(AND(H57*K57&gt;0,N57*Q57&gt;0),IF(H57*K57&lt;N57*Q57,H57*K57,N57*Q57),IF(H57*K57&gt;N57*Q57,H57*K57,N57*Q57)),"")</f>
        <v>0</v>
      </c>
      <c r="U57" s="165">
        <f t="shared" ref="U57" si="114">IFERROR(IF(AND(I57*L57&gt;0,O57*R57&gt;0),IF(I57*L57&lt;O57*R57,I57*L57,O57*R57),IF(I57*L57&gt;O57*R57,I57*L57,O57*R57)),"")</f>
        <v>0</v>
      </c>
      <c r="V57" s="164">
        <f t="shared" ref="V57" si="115">IFERROR(IF(AND(J57*M57&gt;0,P57*S57&gt;0),IF(J57*M57&lt;P57*S57,J57*M57,P57*S57),IF(J57*M57&gt;P57*S57,J57*M57,P57*S57)),"")</f>
        <v>0</v>
      </c>
      <c r="W57" s="165">
        <f>SUM(T57:V57)</f>
        <v>0</v>
      </c>
      <c r="X57" s="166">
        <f>W57*F57</f>
        <v>0</v>
      </c>
      <c r="Y57" s="143" t="str">
        <f>IF(H57*K57=T57, "Liquid", "Solid")</f>
        <v>Liquid</v>
      </c>
      <c r="Z57" s="144" t="str">
        <f t="shared" ref="Z57" si="116">IF(I57*L57=U57, "Liquid", "Solid")</f>
        <v>Liquid</v>
      </c>
      <c r="AA57" s="145" t="str">
        <f t="shared" ref="AA57" si="117">IF(J57*M57=V57, "Liquid", "Solid")</f>
        <v>Liquid</v>
      </c>
      <c r="AB57" s="200" t="s">
        <v>106</v>
      </c>
      <c r="AC57" s="200" t="s">
        <v>107</v>
      </c>
    </row>
    <row r="58" spans="1:29" s="146" customFormat="1" ht="16.5" thickBot="1" x14ac:dyDescent="0.3">
      <c r="A58" s="397"/>
      <c r="B58" s="157" t="s">
        <v>165</v>
      </c>
      <c r="C58" s="158">
        <v>3</v>
      </c>
      <c r="D58" s="159" t="s">
        <v>166</v>
      </c>
      <c r="E58" s="34">
        <v>18</v>
      </c>
      <c r="F58" s="35">
        <v>20000</v>
      </c>
      <c r="G58" s="19" t="s">
        <v>106</v>
      </c>
      <c r="H58" s="160"/>
      <c r="I58" s="160"/>
      <c r="J58" s="160"/>
      <c r="K58" s="161">
        <f>IF(G58="Commercial Machine Detergent",IFERROR('Specifications (L1, L2, L3)'!H3/'Specifications (L1, L2, L3)'!F3/128,0),IF('Laundry (LOT #1)'!G58="Household Machine Detergent",IFERROR('Specifications (L1, L2, L3)'!H69/'Specifications (L1, L2, L3)'!F69/128,0), IF(G58="",0)))</f>
        <v>0</v>
      </c>
      <c r="L58" s="161">
        <f>IFERROR('Specifications (L1, L2, L3)'!H22/'Specifications (L1, L2, L3)'!F22/128,0)</f>
        <v>0</v>
      </c>
      <c r="M58" s="161">
        <f>IFERROR('Specifications (L1, L2, L3)'!H46/'Specifications (L1, L2, L3)'!F46/128,0)</f>
        <v>0</v>
      </c>
      <c r="N58" s="160"/>
      <c r="O58" s="160"/>
      <c r="P58" s="160"/>
      <c r="Q58" s="161">
        <f>IF(G58="Commercial Machine Detergent",IFERROR('Specifications (L1, L2, L3)'!H13/'Specifications (L1, L2, L3)'!G13/16,0),IF('Laundry (LOT #1)'!G58="Household Machine Detergent",IFERROR('Specifications (L1, L2, L3)'!H80/'Specifications (L1, L2, L3)'!G80/16,0),IF('Laundry (LOT #1)'!G58="",0)))</f>
        <v>0</v>
      </c>
      <c r="R58" s="162">
        <f>IFERROR('Specifications (L1, L2, L3)'!H34/'Specifications (L1, L2, L3)'!G34/16,0)</f>
        <v>0</v>
      </c>
      <c r="S58" s="163">
        <f>IFERROR('Specifications (L1, L2, L3)'!H57/'Specifications (L1, L2, L3)'!G57/16,0)</f>
        <v>0</v>
      </c>
      <c r="T58" s="164">
        <f>IFERROR(IF(AND(H58*K58&gt;0,N58*Q58&gt;0),IF(H58*K58&lt;N58*Q58,H58*K58,N58*Q58),IF(H58*K58&gt;N58*Q58,H58*K58,N58*Q58)),"")</f>
        <v>0</v>
      </c>
      <c r="U58" s="165">
        <f t="shared" ref="U58" si="118">IFERROR(IF(AND(I58*L58&gt;0,O58*R58&gt;0),IF(I58*L58&lt;O58*R58,I58*L58,O58*R58),IF(I58*L58&gt;O58*R58,I58*L58,O58*R58)),"")</f>
        <v>0</v>
      </c>
      <c r="V58" s="164">
        <f t="shared" ref="V58" si="119">IFERROR(IF(AND(J58*M58&gt;0,P58*S58&gt;0),IF(J58*M58&lt;P58*S58,J58*M58,P58*S58),IF(J58*M58&gt;P58*S58,J58*M58,P58*S58)),"")</f>
        <v>0</v>
      </c>
      <c r="W58" s="165">
        <f>SUM(T58:V58)</f>
        <v>0</v>
      </c>
      <c r="X58" s="166">
        <f>W58*F58</f>
        <v>0</v>
      </c>
      <c r="Y58" s="143" t="str">
        <f>IF(H58*K58=T58, "Liquid", "Solid")</f>
        <v>Liquid</v>
      </c>
      <c r="Z58" s="144" t="str">
        <f t="shared" ref="Z58" si="120">IF(I58*L58=U58, "Liquid", "Solid")</f>
        <v>Liquid</v>
      </c>
      <c r="AA58" s="145" t="str">
        <f t="shared" ref="AA58" si="121">IF(J58*M58=V58, "Liquid", "Solid")</f>
        <v>Liquid</v>
      </c>
      <c r="AB58" s="200" t="s">
        <v>106</v>
      </c>
      <c r="AC58" s="200" t="s">
        <v>107</v>
      </c>
    </row>
    <row r="59" spans="1:29" s="168" customFormat="1" ht="16.5" thickBot="1" x14ac:dyDescent="0.3">
      <c r="A59" s="167"/>
      <c r="K59" s="169"/>
      <c r="L59" s="169"/>
      <c r="M59" s="169"/>
      <c r="Q59" s="169"/>
      <c r="R59" s="169"/>
      <c r="S59" s="169"/>
      <c r="T59" s="169"/>
      <c r="U59" s="169"/>
      <c r="V59" s="169"/>
      <c r="W59" s="169"/>
      <c r="X59" s="170">
        <f>SUM(X55:X58)</f>
        <v>0</v>
      </c>
      <c r="AA59" s="171"/>
      <c r="AB59" s="241"/>
      <c r="AC59" s="241"/>
    </row>
    <row r="60" spans="1:29" s="168" customFormat="1" ht="16.5" thickBot="1" x14ac:dyDescent="0.3">
      <c r="A60" s="172"/>
      <c r="B60" s="173"/>
      <c r="C60" s="173"/>
      <c r="D60" s="173"/>
      <c r="E60" s="173"/>
      <c r="F60" s="173"/>
      <c r="G60" s="173"/>
      <c r="H60" s="173"/>
      <c r="I60" s="173"/>
      <c r="J60" s="173"/>
      <c r="K60" s="174"/>
      <c r="L60" s="174"/>
      <c r="M60" s="174"/>
      <c r="N60" s="173"/>
      <c r="O60" s="173"/>
      <c r="P60" s="173"/>
      <c r="Q60" s="174"/>
      <c r="R60" s="174"/>
      <c r="S60" s="174"/>
      <c r="T60" s="169"/>
      <c r="U60" s="169"/>
      <c r="V60" s="169"/>
      <c r="W60" s="169"/>
      <c r="Y60" s="173"/>
      <c r="Z60" s="173"/>
      <c r="AA60" s="176"/>
      <c r="AB60" s="241"/>
      <c r="AC60" s="241"/>
    </row>
    <row r="61" spans="1:29" s="146" customFormat="1" ht="16.5" thickBot="1" x14ac:dyDescent="0.3">
      <c r="A61" s="395" t="s">
        <v>167</v>
      </c>
      <c r="B61" s="398" t="s">
        <v>168</v>
      </c>
      <c r="C61" s="158">
        <v>1</v>
      </c>
      <c r="D61" s="159" t="s">
        <v>169</v>
      </c>
      <c r="E61" s="34">
        <v>35</v>
      </c>
      <c r="F61" s="35">
        <v>2000</v>
      </c>
      <c r="G61" s="19" t="s">
        <v>106</v>
      </c>
      <c r="H61" s="160"/>
      <c r="I61" s="160"/>
      <c r="J61" s="160"/>
      <c r="K61" s="161">
        <f>IF(G61="Commercial Machine Detergent",IFERROR('Specifications (L1, L2, L3)'!J3/'Specifications (L1, L2, L3)'!F3/128,0),IF('Laundry (LOT #1)'!G61="Household Machine Detergent",IFERROR('Specifications (L1, L2, L3)'!J69/'Specifications (L1, L2, L3)'!F69/128,0), IF(G61="",0)))</f>
        <v>0</v>
      </c>
      <c r="L61" s="161">
        <f>IFERROR('Specifications (L1, L2, L3)'!J22/'Specifications (L1, L2, L3)'!F22/128,0)</f>
        <v>0</v>
      </c>
      <c r="M61" s="161">
        <f>IFERROR('Specifications (L1, L2, L3)'!J46/'Specifications (L1, L2, L3)'!F46/128,0)</f>
        <v>0</v>
      </c>
      <c r="N61" s="160"/>
      <c r="O61" s="160"/>
      <c r="P61" s="160"/>
      <c r="Q61" s="161">
        <f>IF(G61="Commercial Machine Detergent",IFERROR('Specifications (L1, L2, L3)'!J13/'Specifications (L1, L2, L3)'!G13/16,0),IF('Laundry (LOT #1)'!G61="Household Machine Detergent",IFERROR('Specifications (L1, L2, L3)'!J80/'Specifications (L1, L2, L3)'!G80/16,0),IF('Laundry (LOT #1)'!G61="",0)))</f>
        <v>0</v>
      </c>
      <c r="R61" s="162">
        <f>IFERROR('Specifications (L1, L2, L3)'!J34/'Specifications (L1, L2, L3)'!G34/16,0)</f>
        <v>0</v>
      </c>
      <c r="S61" s="163">
        <f>IFERROR('Specifications (L1, L2, L3)'!J57/'Specifications (L1, L2, L3)'!G57/16,0)</f>
        <v>0</v>
      </c>
      <c r="T61" s="164">
        <f>IFERROR(IF(AND(H61*K61&gt;0,N61*Q61&gt;0),IF(H61*K61&lt;N61*Q61,H61*K61,N61*Q61),IF(H61*K61&gt;N61*Q61,H61*K61,N61*Q61)),"")</f>
        <v>0</v>
      </c>
      <c r="U61" s="192">
        <f t="shared" ref="U61" si="122">IFERROR(IF(AND(I61*L61&gt;0,O61*R61&gt;0),IF(I61*L61&lt;O61*R61,I61*L61,O61*R61),IF(I61*L61&gt;O61*R61,I61*L61,O61*R61)),"")</f>
        <v>0</v>
      </c>
      <c r="V61" s="164">
        <f t="shared" ref="V61" si="123">IFERROR(IF(AND(J61*M61&gt;0,P61*S61&gt;0),IF(J61*M61&lt;P61*S61,J61*M61,P61*S61),IF(J61*M61&gt;P61*S61,J61*M61,P61*S61)),"")</f>
        <v>0</v>
      </c>
      <c r="W61" s="165">
        <f>SUM(T61:V61)</f>
        <v>0</v>
      </c>
      <c r="X61" s="166">
        <f>W61*F61</f>
        <v>0</v>
      </c>
      <c r="Y61" s="143" t="str">
        <f>IF(H61*K61=T61, "Liquid", "Solid")</f>
        <v>Liquid</v>
      </c>
      <c r="Z61" s="144" t="str">
        <f t="shared" ref="Z61" si="124">IF(I61*L61=U61, "Liquid", "Solid")</f>
        <v>Liquid</v>
      </c>
      <c r="AA61" s="145" t="str">
        <f t="shared" ref="AA61" si="125">IF(J61*M61=V61, "Liquid", "Solid")</f>
        <v>Liquid</v>
      </c>
      <c r="AB61" s="200" t="s">
        <v>106</v>
      </c>
      <c r="AC61" s="200" t="s">
        <v>107</v>
      </c>
    </row>
    <row r="62" spans="1:29" s="146" customFormat="1" ht="16.5" thickBot="1" x14ac:dyDescent="0.3">
      <c r="A62" s="397"/>
      <c r="B62" s="400"/>
      <c r="C62" s="158">
        <v>2</v>
      </c>
      <c r="D62" s="159" t="s">
        <v>170</v>
      </c>
      <c r="E62" s="34">
        <v>45</v>
      </c>
      <c r="F62" s="35">
        <v>4000</v>
      </c>
      <c r="G62" s="19" t="s">
        <v>106</v>
      </c>
      <c r="H62" s="160"/>
      <c r="I62" s="160"/>
      <c r="J62" s="160"/>
      <c r="K62" s="161">
        <f>IF(G62="Commercial Machine Detergent",IFERROR('Specifications (L1, L2, L3)'!J3/'Specifications (L1, L2, L3)'!F3/128,0),IF('Laundry (LOT #1)'!G62="Household Machine Detergent",IFERROR('Specifications (L1, L2, L3)'!J69/'Specifications (L1, L2, L3)'!F69/128,0), IF(G62="",0)))</f>
        <v>0</v>
      </c>
      <c r="L62" s="161">
        <f>IFERROR('Specifications (L1, L2, L3)'!J22/'Specifications (L1, L2, L3)'!F22/128,0)</f>
        <v>0</v>
      </c>
      <c r="M62" s="161">
        <f>IFERROR('Specifications (L1, L2, L3)'!J46/'Specifications (L1, L2, L3)'!F46/128,0)</f>
        <v>0</v>
      </c>
      <c r="N62" s="160"/>
      <c r="O62" s="160"/>
      <c r="P62" s="160"/>
      <c r="Q62" s="161">
        <f>IF(G62="Commercial Machine Detergent",IFERROR('Specifications (L1, L2, L3)'!J13/'Specifications (L1, L2, L3)'!G13/16,0),IF('Laundry (LOT #1)'!G62="Household Machine Detergent",IFERROR('Specifications (L1, L2, L3)'!J80/'Specifications (L1, L2, L3)'!G80/16,0),IF('Laundry (LOT #1)'!G62="",0)))</f>
        <v>0</v>
      </c>
      <c r="R62" s="162">
        <f>IFERROR('Specifications (L1, L2, L3)'!J34/'Specifications (L1, L2, L3)'!G34/16,0)</f>
        <v>0</v>
      </c>
      <c r="S62" s="163">
        <f>IFERROR('Specifications (L1, L2, L3)'!J57/'Specifications (L1, L2, L3)'!G57/16,0)</f>
        <v>0</v>
      </c>
      <c r="T62" s="164">
        <f>IFERROR(IF(AND(H62*K62&gt;0,N62*Q62&gt;0),IF(H62*K62&lt;N62*Q62,H62*K62,N62*Q62),IF(H62*K62&gt;N62*Q62,H62*K62,N62*Q62)),"")</f>
        <v>0</v>
      </c>
      <c r="U62" s="165">
        <f t="shared" ref="U62" si="126">IFERROR(IF(AND(I62*L62&gt;0,O62*R62&gt;0),IF(I62*L62&lt;O62*R62,I62*L62,O62*R62),IF(I62*L62&gt;O62*R62,I62*L62,O62*R62)),"")</f>
        <v>0</v>
      </c>
      <c r="V62" s="164">
        <f t="shared" ref="V62" si="127">IFERROR(IF(AND(J62*M62&gt;0,P62*S62&gt;0),IF(J62*M62&lt;P62*S62,J62*M62,P62*S62),IF(J62*M62&gt;P62*S62,J62*M62,P62*S62)),"")</f>
        <v>0</v>
      </c>
      <c r="W62" s="165">
        <f>SUM(T62:V62)</f>
        <v>0</v>
      </c>
      <c r="X62" s="166">
        <f>W62*F62</f>
        <v>0</v>
      </c>
      <c r="Y62" s="143" t="str">
        <f>IF(H62*K62=T62, "Liquid", "Solid")</f>
        <v>Liquid</v>
      </c>
      <c r="Z62" s="144" t="str">
        <f t="shared" ref="Z62" si="128">IF(I62*L62=U62, "Liquid", "Solid")</f>
        <v>Liquid</v>
      </c>
      <c r="AA62" s="145" t="str">
        <f t="shared" ref="AA62" si="129">IF(J62*M62=V62, "Liquid", "Solid")</f>
        <v>Liquid</v>
      </c>
      <c r="AB62" s="200" t="s">
        <v>106</v>
      </c>
      <c r="AC62" s="200" t="s">
        <v>107</v>
      </c>
    </row>
    <row r="63" spans="1:29" s="168" customFormat="1" ht="16.5" thickBot="1" x14ac:dyDescent="0.3">
      <c r="A63" s="167"/>
      <c r="X63" s="193">
        <f>SUM(X61:X62)</f>
        <v>0</v>
      </c>
      <c r="AA63" s="171"/>
      <c r="AB63" s="241"/>
      <c r="AC63" s="241"/>
    </row>
    <row r="64" spans="1:29" s="168" customFormat="1" ht="19.5" thickBot="1" x14ac:dyDescent="0.3">
      <c r="A64" s="409" t="s">
        <v>240</v>
      </c>
      <c r="B64" s="410"/>
      <c r="C64" s="410"/>
      <c r="D64" s="410"/>
      <c r="E64" s="410"/>
      <c r="F64" s="410"/>
      <c r="G64" s="410"/>
      <c r="H64" s="410"/>
      <c r="I64" s="410"/>
      <c r="J64" s="410"/>
      <c r="K64" s="410"/>
      <c r="L64" s="410"/>
      <c r="M64" s="410"/>
      <c r="N64" s="410"/>
      <c r="O64" s="410"/>
      <c r="P64" s="410"/>
      <c r="Q64" s="410"/>
      <c r="R64" s="410"/>
      <c r="S64" s="410"/>
      <c r="T64" s="410"/>
      <c r="U64" s="410"/>
      <c r="V64" s="410"/>
      <c r="W64" s="410"/>
      <c r="X64" s="194">
        <f>SUM(X7,X11,X14,X20,X24,X27,X34,X37,X42,X49,X53,X59,X63)</f>
        <v>0</v>
      </c>
      <c r="Y64" s="195"/>
      <c r="Z64" s="195"/>
      <c r="AA64" s="196"/>
      <c r="AB64" s="241"/>
      <c r="AC64" s="241"/>
    </row>
  </sheetData>
  <sheetProtection algorithmName="SHA-512" hashValue="1ws6y73PubYp7p5CazexEO6N2lrlcJYrOERaug7p38B6eYzuVk1ZID271hYNdfnFSTo9c+zCIpwoW8Jhp10ONw==" saltValue="+kW6N6Oq4eDkCIxMqTOtog==" spinCount="100000" sheet="1" selectLockedCells="1"/>
  <mergeCells count="23">
    <mergeCell ref="A61:A62"/>
    <mergeCell ref="B61:B62"/>
    <mergeCell ref="A64:W64"/>
    <mergeCell ref="A29:A33"/>
    <mergeCell ref="B29:B33"/>
    <mergeCell ref="A44:A48"/>
    <mergeCell ref="B44:B48"/>
    <mergeCell ref="A55:A58"/>
    <mergeCell ref="A51:A52"/>
    <mergeCell ref="B51:B52"/>
    <mergeCell ref="B55:B56"/>
    <mergeCell ref="A39:A41"/>
    <mergeCell ref="B39:B41"/>
    <mergeCell ref="A16:A19"/>
    <mergeCell ref="B16:B19"/>
    <mergeCell ref="A22:A23"/>
    <mergeCell ref="B22:B23"/>
    <mergeCell ref="A1:AA1"/>
    <mergeCell ref="A2:AA2"/>
    <mergeCell ref="B4:B5"/>
    <mergeCell ref="A4:A6"/>
    <mergeCell ref="A9:A10"/>
    <mergeCell ref="B9:B10"/>
  </mergeCells>
  <dataValidations count="1">
    <dataValidation type="list" showInputMessage="1" showErrorMessage="1" sqref="G61:G62 G16:G19 G22:G23 G39:G41 G13 G44:G48 G4:G6 G26 G9:G10 G29:G33 G51:G52 G36 G55:G58" xr:uid="{B2562E97-6409-4A7B-9750-71554D2803E8}">
      <formula1>$AB$4:$AC$4</formula1>
    </dataValidation>
  </dataValidations>
  <pageMargins left="0.7" right="0.7" top="0.75" bottom="0.75" header="0.3" footer="0.3"/>
  <pageSetup paperSize="17" orientation="landscape" verticalDpi="12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8477BA-6C28-4276-A5CE-8184079CF5C4}">
  <sheetPr>
    <tabColor rgb="FFFFFF00"/>
  </sheetPr>
  <dimension ref="A1:X67"/>
  <sheetViews>
    <sheetView showGridLines="0" topLeftCell="G1" zoomScaleNormal="100" workbookViewId="0">
      <selection activeCell="I16" sqref="I16"/>
    </sheetView>
  </sheetViews>
  <sheetFormatPr defaultRowHeight="15" x14ac:dyDescent="0.25"/>
  <cols>
    <col min="1" max="1" width="15.42578125" style="300" bestFit="1" customWidth="1"/>
    <col min="2" max="2" width="40.7109375" style="246" bestFit="1" customWidth="1"/>
    <col min="3" max="3" width="4.5703125" style="246" bestFit="1" customWidth="1"/>
    <col min="4" max="4" width="31.28515625" style="246" bestFit="1" customWidth="1"/>
    <col min="5" max="5" width="34.140625" style="246" bestFit="1" customWidth="1"/>
    <col min="6" max="6" width="14.5703125" style="246" bestFit="1" customWidth="1"/>
    <col min="7" max="7" width="17.5703125" style="246" bestFit="1" customWidth="1"/>
    <col min="8" max="8" width="17.7109375" style="246" bestFit="1" customWidth="1"/>
    <col min="9" max="9" width="16" style="246" bestFit="1" customWidth="1"/>
    <col min="10" max="10" width="17.5703125" style="246" bestFit="1" customWidth="1"/>
    <col min="11" max="11" width="17.7109375" style="246" bestFit="1" customWidth="1"/>
    <col min="12" max="12" width="16" style="246" bestFit="1" customWidth="1"/>
    <col min="13" max="13" width="16.140625" style="301" bestFit="1" customWidth="1"/>
    <col min="14" max="14" width="16.28515625" style="301" bestFit="1" customWidth="1"/>
    <col min="15" max="15" width="14.7109375" style="301" bestFit="1" customWidth="1"/>
    <col min="16" max="16" width="16.140625" style="301" bestFit="1" customWidth="1"/>
    <col min="17" max="17" width="16.28515625" style="301" bestFit="1" customWidth="1"/>
    <col min="18" max="18" width="15.7109375" style="301" bestFit="1" customWidth="1"/>
    <col min="19" max="19" width="14.140625" style="246" bestFit="1" customWidth="1"/>
    <col min="20" max="21" width="14.7109375" style="246" bestFit="1" customWidth="1"/>
    <col min="22" max="22" width="11" style="246" bestFit="1" customWidth="1"/>
    <col min="23" max="23" width="16.28515625" style="246" bestFit="1" customWidth="1"/>
    <col min="24" max="24" width="27.28515625" style="296" bestFit="1" customWidth="1"/>
    <col min="25" max="16384" width="9.140625" style="246"/>
  </cols>
  <sheetData>
    <row r="1" spans="1:24" ht="25.5" x14ac:dyDescent="0.25">
      <c r="A1" s="401" t="s">
        <v>9</v>
      </c>
      <c r="B1" s="402"/>
      <c r="C1" s="402"/>
      <c r="D1" s="402"/>
      <c r="E1" s="402"/>
      <c r="F1" s="402"/>
      <c r="G1" s="402"/>
      <c r="H1" s="402"/>
      <c r="I1" s="402"/>
      <c r="J1" s="402"/>
      <c r="K1" s="402"/>
      <c r="L1" s="402"/>
      <c r="M1" s="402"/>
      <c r="N1" s="402"/>
      <c r="O1" s="402"/>
      <c r="P1" s="402"/>
      <c r="Q1" s="402"/>
      <c r="R1" s="402"/>
      <c r="S1" s="402"/>
      <c r="T1" s="402"/>
      <c r="U1" s="402"/>
      <c r="V1" s="402"/>
      <c r="W1" s="403"/>
    </row>
    <row r="2" spans="1:24" ht="26.25" thickBot="1" x14ac:dyDescent="0.3">
      <c r="A2" s="404" t="s">
        <v>171</v>
      </c>
      <c r="B2" s="405"/>
      <c r="C2" s="405"/>
      <c r="D2" s="405"/>
      <c r="E2" s="405"/>
      <c r="F2" s="405"/>
      <c r="G2" s="405"/>
      <c r="H2" s="405"/>
      <c r="I2" s="405"/>
      <c r="J2" s="405"/>
      <c r="K2" s="405"/>
      <c r="L2" s="405"/>
      <c r="M2" s="405"/>
      <c r="N2" s="405"/>
      <c r="O2" s="405"/>
      <c r="P2" s="405"/>
      <c r="Q2" s="405"/>
      <c r="R2" s="405"/>
      <c r="S2" s="405"/>
      <c r="T2" s="405"/>
      <c r="U2" s="405"/>
      <c r="V2" s="405"/>
      <c r="W2" s="406"/>
    </row>
    <row r="3" spans="1:24" s="298" customFormat="1" ht="48" thickBot="1" x14ac:dyDescent="0.3">
      <c r="A3" s="201" t="s">
        <v>89</v>
      </c>
      <c r="B3" s="202" t="s">
        <v>90</v>
      </c>
      <c r="C3" s="202" t="s">
        <v>91</v>
      </c>
      <c r="D3" s="202" t="s">
        <v>92</v>
      </c>
      <c r="E3" s="199" t="s">
        <v>187</v>
      </c>
      <c r="F3" s="199" t="s">
        <v>182</v>
      </c>
      <c r="G3" s="199" t="s">
        <v>120</v>
      </c>
      <c r="H3" s="199" t="s">
        <v>183</v>
      </c>
      <c r="I3" s="199" t="s">
        <v>184</v>
      </c>
      <c r="J3" s="199" t="s">
        <v>121</v>
      </c>
      <c r="K3" s="199" t="s">
        <v>185</v>
      </c>
      <c r="L3" s="199" t="s">
        <v>186</v>
      </c>
      <c r="M3" s="199" t="s">
        <v>316</v>
      </c>
      <c r="N3" s="199" t="s">
        <v>319</v>
      </c>
      <c r="O3" s="199" t="s">
        <v>320</v>
      </c>
      <c r="P3" s="199" t="s">
        <v>317</v>
      </c>
      <c r="Q3" s="199" t="s">
        <v>321</v>
      </c>
      <c r="R3" s="203" t="s">
        <v>322</v>
      </c>
      <c r="S3" s="127" t="s">
        <v>318</v>
      </c>
      <c r="T3" s="128" t="s">
        <v>323</v>
      </c>
      <c r="U3" s="127" t="s">
        <v>324</v>
      </c>
      <c r="V3" s="128" t="s">
        <v>100</v>
      </c>
      <c r="W3" s="127" t="s">
        <v>99</v>
      </c>
      <c r="X3" s="297"/>
    </row>
    <row r="4" spans="1:24" s="243" customFormat="1" ht="16.5" thickBot="1" x14ac:dyDescent="0.3">
      <c r="A4" s="395" t="s">
        <v>95</v>
      </c>
      <c r="B4" s="414" t="s">
        <v>96</v>
      </c>
      <c r="C4" s="416">
        <v>1</v>
      </c>
      <c r="D4" s="418" t="s">
        <v>181</v>
      </c>
      <c r="E4" s="39" t="s">
        <v>188</v>
      </c>
      <c r="F4" s="40">
        <v>55000</v>
      </c>
      <c r="G4" s="160"/>
      <c r="H4" s="160"/>
      <c r="I4" s="160"/>
      <c r="J4" s="161">
        <f>IFERROR('Specifications (L1, L2, L3)'!H92/'Specifications (L1, L2, L3)'!F92/128,0)</f>
        <v>0</v>
      </c>
      <c r="K4" s="151">
        <f>IFERROR('Specifications (L1, L2, L3)'!H119/'Specifications (L1, L2, L3)'!F119/128,0)</f>
        <v>0</v>
      </c>
      <c r="L4" s="151">
        <f>IFERROR('Specifications (L1, L2, L3)'!H162/'Specifications (L1, L2, L3)'!F162/128,0)</f>
        <v>0</v>
      </c>
      <c r="M4" s="160"/>
      <c r="N4" s="160"/>
      <c r="O4" s="160"/>
      <c r="P4" s="161">
        <f>IFERROR('Specifications (L1, L2, L3)'!H105/'Specifications (L1, L2, L3)'!G105/16,0)</f>
        <v>0</v>
      </c>
      <c r="Q4" s="151">
        <f>IFERROR('Specifications (L1, L2, L3)'!H133/'Specifications (L1, L2, L3)'!G133/16,0)</f>
        <v>0</v>
      </c>
      <c r="R4" s="204">
        <f>IFERROR('Specifications (L1, L2, L3)'!H173/'Specifications (L1, L2, L3)'!G173/16,0)</f>
        <v>0</v>
      </c>
      <c r="S4" s="192">
        <f>IFERROR(IF(AND(G4*J4&gt;0,M4*P4&gt;0),IF(G4*J4&lt;M4*P4,G4*J4,M4*P4),IF(G4*J4&gt;M4*P4,G4*J4,M4*P4)),"")</f>
        <v>0</v>
      </c>
      <c r="T4" s="205">
        <f t="shared" ref="T4:U4" si="0">IFERROR(IF(AND(H4*K4&gt;0,N4*Q4&gt;0),IF(H4*K4&lt;N4*Q4,H4*K4,N4*Q4),IF(H4*K4&gt;N4*Q4,H4*K4,N4*Q4)),"")</f>
        <v>0</v>
      </c>
      <c r="U4" s="205">
        <f t="shared" si="0"/>
        <v>0</v>
      </c>
      <c r="V4" s="164">
        <f>SUM(S4:U4)</f>
        <v>0</v>
      </c>
      <c r="W4" s="206">
        <f>V4*F4</f>
        <v>0</v>
      </c>
      <c r="X4" s="299" t="s">
        <v>107</v>
      </c>
    </row>
    <row r="5" spans="1:24" s="243" customFormat="1" ht="16.5" thickBot="1" x14ac:dyDescent="0.3">
      <c r="A5" s="397"/>
      <c r="B5" s="415"/>
      <c r="C5" s="417"/>
      <c r="D5" s="419"/>
      <c r="E5" s="41" t="s">
        <v>189</v>
      </c>
      <c r="F5" s="38">
        <v>6000</v>
      </c>
      <c r="G5" s="150"/>
      <c r="H5" s="207"/>
      <c r="I5" s="208"/>
      <c r="J5" s="204">
        <f>IFERROR('Specifications (L1, L2, L3)'!H148/'Specifications (L1, L2, L3)'!F148/128,0)</f>
        <v>0</v>
      </c>
      <c r="K5" s="204"/>
      <c r="L5" s="209"/>
      <c r="M5" s="150"/>
      <c r="N5" s="210"/>
      <c r="O5" s="211"/>
      <c r="P5" s="204">
        <f>IFERROR('Specifications (L1, L2, L3)'!H150/'Specifications (L1, L2, L3)'!G150/16,0)</f>
        <v>0</v>
      </c>
      <c r="Q5" s="204"/>
      <c r="R5" s="212"/>
      <c r="S5" s="164">
        <f>IFERROR(IF(AND(G5*J5&gt;0,M5*P5&gt;0),IF(G5*J5&lt;M5*P5,G5*J5,M5*P5),IF(G5*J5&gt;M5*P5,G5*J5,M5*P5)),"")</f>
        <v>0</v>
      </c>
      <c r="T5" s="205"/>
      <c r="U5" s="213"/>
      <c r="V5" s="164">
        <f>SUM(S5:U5)</f>
        <v>0</v>
      </c>
      <c r="W5" s="206">
        <f>V5*F5</f>
        <v>0</v>
      </c>
      <c r="X5" s="299"/>
    </row>
    <row r="6" spans="1:24" s="243" customFormat="1" ht="16.5" thickBot="1" x14ac:dyDescent="0.3">
      <c r="A6" s="302"/>
      <c r="B6" s="228"/>
      <c r="C6" s="228"/>
      <c r="D6" s="228"/>
      <c r="E6" s="303"/>
      <c r="F6" s="303"/>
      <c r="G6" s="303"/>
      <c r="H6" s="303"/>
      <c r="I6" s="303"/>
      <c r="J6" s="303"/>
      <c r="K6" s="303"/>
      <c r="L6" s="303"/>
      <c r="M6" s="303"/>
      <c r="N6" s="303"/>
      <c r="O6" s="303"/>
      <c r="P6" s="304"/>
      <c r="Q6" s="304"/>
      <c r="R6" s="304"/>
      <c r="S6" s="305"/>
      <c r="T6" s="304"/>
      <c r="U6" s="304"/>
      <c r="V6" s="305"/>
      <c r="W6" s="166">
        <f>SUM(W4:W5)</f>
        <v>0</v>
      </c>
      <c r="X6" s="299"/>
    </row>
    <row r="7" spans="1:24" s="243" customFormat="1" ht="16.5" thickBot="1" x14ac:dyDescent="0.3">
      <c r="A7" s="302"/>
      <c r="B7" s="228"/>
      <c r="C7" s="228"/>
      <c r="D7" s="228"/>
      <c r="E7" s="217"/>
      <c r="F7" s="217"/>
      <c r="G7" s="217"/>
      <c r="H7" s="217"/>
      <c r="I7" s="217"/>
      <c r="J7" s="217"/>
      <c r="K7" s="217"/>
      <c r="L7" s="217"/>
      <c r="M7" s="217"/>
      <c r="N7" s="217"/>
      <c r="O7" s="217"/>
      <c r="P7" s="306"/>
      <c r="Q7" s="306"/>
      <c r="R7" s="306"/>
      <c r="S7" s="306"/>
      <c r="T7" s="306"/>
      <c r="U7" s="306"/>
      <c r="V7" s="306"/>
      <c r="W7" s="214"/>
      <c r="X7" s="299"/>
    </row>
    <row r="8" spans="1:24" s="243" customFormat="1" ht="16.5" thickBot="1" x14ac:dyDescent="0.3">
      <c r="A8" s="395" t="s">
        <v>95</v>
      </c>
      <c r="B8" s="398" t="s">
        <v>122</v>
      </c>
      <c r="C8" s="416">
        <v>1</v>
      </c>
      <c r="D8" s="418" t="s">
        <v>190</v>
      </c>
      <c r="E8" s="41" t="s">
        <v>188</v>
      </c>
      <c r="F8" s="40">
        <v>11000</v>
      </c>
      <c r="G8" s="160"/>
      <c r="H8" s="160"/>
      <c r="I8" s="160"/>
      <c r="J8" s="161">
        <f>IFERROR('Specifications (L1, L2, L3)'!H92/'Specifications (L1, L2, L3)'!F92/128,0)</f>
        <v>0</v>
      </c>
      <c r="K8" s="151">
        <f>IFERROR('Specifications (L1, L2, L3)'!H119/'Specifications (L1, L2, L3)'!F119/128,0)</f>
        <v>0</v>
      </c>
      <c r="L8" s="151">
        <f>IFERROR('Specifications (L1, L2, L3)'!H162/'Specifications (L1, L2, L3)'!F162/128,0)</f>
        <v>0</v>
      </c>
      <c r="M8" s="160"/>
      <c r="N8" s="160"/>
      <c r="O8" s="160"/>
      <c r="P8" s="161">
        <f>IFERROR('Specifications (L1, L2, L3)'!H105/'Specifications (L1, L2, L3)'!G105/16,0)</f>
        <v>0</v>
      </c>
      <c r="Q8" s="151">
        <f>IFERROR('Specifications (L1, L2, L3)'!H133/'Specifications (L1, L2, L3)'!G133/16,0)</f>
        <v>0</v>
      </c>
      <c r="R8" s="204">
        <f>IFERROR('Specifications (L1, L2, L3)'!H173/'Specifications (L1, L2, L3)'!G173/16,0)</f>
        <v>0</v>
      </c>
      <c r="S8" s="192">
        <f>IFERROR(IF(AND(G8*J8&gt;0,M8*P8&gt;0),IF(G8*J8&lt;M8*P8,G8*J8,M8*P8),IF(G8*J8&gt;M8*P8,G8*J8,M8*P8)),"")</f>
        <v>0</v>
      </c>
      <c r="T8" s="205">
        <f t="shared" ref="T8" si="1">IFERROR(IF(AND(H8*K8&gt;0,N8*Q8&gt;0),IF(H8*K8&lt;N8*Q8,H8*K8,N8*Q8),IF(H8*K8&gt;N8*Q8,H8*K8,N8*Q8)),"")</f>
        <v>0</v>
      </c>
      <c r="U8" s="205">
        <f t="shared" ref="U8" si="2">IFERROR(IF(AND(I8*L8&gt;0,O8*R8&gt;0),IF(I8*L8&lt;O8*R8,I8*L8,O8*R8),IF(I8*L8&gt;O8*R8,I8*L8,O8*R8)),"")</f>
        <v>0</v>
      </c>
      <c r="V8" s="164">
        <f>SUM(S8:U8)</f>
        <v>0</v>
      </c>
      <c r="W8" s="206">
        <f>V8*F8</f>
        <v>0</v>
      </c>
      <c r="X8" s="299" t="s">
        <v>107</v>
      </c>
    </row>
    <row r="9" spans="1:24" s="243" customFormat="1" ht="16.5" thickBot="1" x14ac:dyDescent="0.3">
      <c r="A9" s="397"/>
      <c r="B9" s="400"/>
      <c r="C9" s="417"/>
      <c r="D9" s="419"/>
      <c r="E9" s="42" t="s">
        <v>189</v>
      </c>
      <c r="F9" s="38">
        <v>12100</v>
      </c>
      <c r="G9" s="150"/>
      <c r="H9" s="210"/>
      <c r="I9" s="211"/>
      <c r="J9" s="204">
        <f>IFERROR('Specifications (L1, L2, L3)'!H148/'Specifications (L1, L2, L3)'!F148/128,0)</f>
        <v>0</v>
      </c>
      <c r="K9" s="204"/>
      <c r="L9" s="209"/>
      <c r="M9" s="150"/>
      <c r="N9" s="210"/>
      <c r="O9" s="211"/>
      <c r="P9" s="204">
        <f>IFERROR('Specifications (L1, L2, L3)'!H150/'Specifications (L1, L2, L3)'!G150/16,0)</f>
        <v>0</v>
      </c>
      <c r="Q9" s="204"/>
      <c r="R9" s="212"/>
      <c r="S9" s="164">
        <f>IFERROR(IF(AND(G9*J9&gt;0,M9*P9&gt;0),IF(G9*J9&lt;M9*P9,G9*J9,M9*P9),IF(G9*J9&gt;M9*P9,G9*J9,M9*P9)),"")</f>
        <v>0</v>
      </c>
      <c r="T9" s="205"/>
      <c r="U9" s="213"/>
      <c r="V9" s="164">
        <f>SUM(S9:U9)</f>
        <v>0</v>
      </c>
      <c r="W9" s="206">
        <f>V9*F9</f>
        <v>0</v>
      </c>
      <c r="X9" s="299"/>
    </row>
    <row r="10" spans="1:24" s="243" customFormat="1" ht="16.5" thickBot="1" x14ac:dyDescent="0.3">
      <c r="A10" s="302"/>
      <c r="B10" s="228"/>
      <c r="C10" s="228"/>
      <c r="D10" s="228"/>
      <c r="E10" s="303"/>
      <c r="F10" s="303"/>
      <c r="G10" s="307"/>
      <c r="H10" s="307"/>
      <c r="I10" s="307"/>
      <c r="J10" s="304"/>
      <c r="K10" s="304"/>
      <c r="L10" s="304"/>
      <c r="M10" s="307"/>
      <c r="N10" s="307"/>
      <c r="O10" s="307"/>
      <c r="P10" s="304"/>
      <c r="Q10" s="304"/>
      <c r="R10" s="304"/>
      <c r="S10" s="305"/>
      <c r="T10" s="304"/>
      <c r="U10" s="304"/>
      <c r="V10" s="305"/>
      <c r="W10" s="166">
        <f>SUM(W8:W9)</f>
        <v>0</v>
      </c>
      <c r="X10" s="299"/>
    </row>
    <row r="11" spans="1:24" s="243" customFormat="1" ht="16.5" thickBot="1" x14ac:dyDescent="0.3">
      <c r="A11" s="308"/>
      <c r="B11" s="217"/>
      <c r="C11" s="217"/>
      <c r="D11" s="217"/>
      <c r="E11" s="217"/>
      <c r="F11" s="217"/>
      <c r="G11" s="309"/>
      <c r="H11" s="309"/>
      <c r="I11" s="309"/>
      <c r="J11" s="306"/>
      <c r="K11" s="306"/>
      <c r="L11" s="306"/>
      <c r="M11" s="309"/>
      <c r="N11" s="309"/>
      <c r="O11" s="309"/>
      <c r="P11" s="306"/>
      <c r="Q11" s="306"/>
      <c r="R11" s="306"/>
      <c r="S11" s="306"/>
      <c r="T11" s="306"/>
      <c r="U11" s="306"/>
      <c r="V11" s="306"/>
      <c r="W11" s="214"/>
      <c r="X11" s="299"/>
    </row>
    <row r="12" spans="1:24" s="243" customFormat="1" ht="16.5" thickBot="1" x14ac:dyDescent="0.3">
      <c r="A12" s="395" t="s">
        <v>124</v>
      </c>
      <c r="B12" s="398" t="s">
        <v>125</v>
      </c>
      <c r="C12" s="416">
        <v>1</v>
      </c>
      <c r="D12" s="418" t="s">
        <v>192</v>
      </c>
      <c r="E12" s="41" t="s">
        <v>188</v>
      </c>
      <c r="F12" s="40">
        <v>23000</v>
      </c>
      <c r="G12" s="160"/>
      <c r="H12" s="160"/>
      <c r="I12" s="160"/>
      <c r="J12" s="161">
        <f>IFERROR('Specifications (L1, L2, L3)'!J92/'Specifications (L1, L2, L3)'!F92/128,0)</f>
        <v>0</v>
      </c>
      <c r="K12" s="151">
        <f>IFERROR('Specifications (L1, L2, L3)'!J119/'Specifications (L1, L2, L3)'!F119/128,0)</f>
        <v>0</v>
      </c>
      <c r="L12" s="151">
        <f>IFERROR('Specifications (L1, L2, L3)'!J162/'Specifications (L1, L2, L3)'!F162/128,0)</f>
        <v>0</v>
      </c>
      <c r="M12" s="160"/>
      <c r="N12" s="160"/>
      <c r="O12" s="160"/>
      <c r="P12" s="161">
        <f>IFERROR('Specifications (L1, L2, L3)'!J105/'Specifications (L1, L2, L3)'!G105/16,0)</f>
        <v>0</v>
      </c>
      <c r="Q12" s="151">
        <f>IFERROR('Specifications (L1, L2, L3)'!J133/'Specifications (L1, L2, L3)'!G133/16,0)</f>
        <v>0</v>
      </c>
      <c r="R12" s="204">
        <f>IFERROR('Specifications (L1, L2, L3)'!J173/'Specifications (L1, L2, L3)'!G173/16,0)</f>
        <v>0</v>
      </c>
      <c r="S12" s="192">
        <f>IFERROR(IF(AND(G12*J12&gt;0,M12*P12&gt;0),IF(G12*J12&lt;M12*P12,G12*J12,M12*P12),IF(G12*J12&gt;M12*P12,G12*J12,M12*P12)),"")</f>
        <v>0</v>
      </c>
      <c r="T12" s="205">
        <f t="shared" ref="T12" si="3">IFERROR(IF(AND(H12*K12&gt;0,N12*Q12&gt;0),IF(H12*K12&lt;N12*Q12,H12*K12,N12*Q12),IF(H12*K12&gt;N12*Q12,H12*K12,N12*Q12)),"")</f>
        <v>0</v>
      </c>
      <c r="U12" s="205">
        <f t="shared" ref="U12" si="4">IFERROR(IF(AND(I12*L12&gt;0,O12*R12&gt;0),IF(I12*L12&lt;O12*R12,I12*L12,O12*R12),IF(I12*L12&gt;O12*R12,I12*L12,O12*R12)),"")</f>
        <v>0</v>
      </c>
      <c r="V12" s="164">
        <f>SUM(S12:U12)</f>
        <v>0</v>
      </c>
      <c r="W12" s="206">
        <f>V12*F12</f>
        <v>0</v>
      </c>
      <c r="X12" s="299" t="s">
        <v>107</v>
      </c>
    </row>
    <row r="13" spans="1:24" s="243" customFormat="1" ht="16.5" thickBot="1" x14ac:dyDescent="0.3">
      <c r="A13" s="397"/>
      <c r="B13" s="400"/>
      <c r="C13" s="417"/>
      <c r="D13" s="419"/>
      <c r="E13" s="42" t="s">
        <v>189</v>
      </c>
      <c r="F13" s="38">
        <v>2600</v>
      </c>
      <c r="G13" s="150"/>
      <c r="H13" s="210"/>
      <c r="I13" s="211"/>
      <c r="J13" s="204">
        <f>IFERROR('Specifications (L1, L2, L3)'!J148/'Specifications (L1, L2, L3)'!F148/128,0)</f>
        <v>0</v>
      </c>
      <c r="K13" s="204"/>
      <c r="L13" s="209"/>
      <c r="M13" s="150"/>
      <c r="N13" s="210"/>
      <c r="O13" s="211"/>
      <c r="P13" s="204">
        <f>IFERROR('Specifications (L1, L2, L3)'!J150/'Specifications (L1, L2, L3)'!G150/16,0)</f>
        <v>0</v>
      </c>
      <c r="Q13" s="204"/>
      <c r="R13" s="212"/>
      <c r="S13" s="164">
        <f>IFERROR(IF(AND(G13*J13&gt;0,M13*P13&gt;0),IF(G13*J13&lt;M13*P13,G13*J13,M13*P13),IF(G13*J13&gt;M13*P13,G13*J13,M13*P13)),"")</f>
        <v>0</v>
      </c>
      <c r="T13" s="205"/>
      <c r="U13" s="213"/>
      <c r="V13" s="164">
        <f>SUM(S13:U13)</f>
        <v>0</v>
      </c>
      <c r="W13" s="206">
        <f>V13*F13</f>
        <v>0</v>
      </c>
      <c r="X13" s="299"/>
    </row>
    <row r="14" spans="1:24" s="243" customFormat="1" ht="16.5" thickBot="1" x14ac:dyDescent="0.3">
      <c r="A14" s="302"/>
      <c r="B14" s="228"/>
      <c r="C14" s="228"/>
      <c r="D14" s="228"/>
      <c r="E14" s="303"/>
      <c r="F14" s="303"/>
      <c r="G14" s="307"/>
      <c r="H14" s="307"/>
      <c r="I14" s="307"/>
      <c r="J14" s="304"/>
      <c r="K14" s="304"/>
      <c r="L14" s="304"/>
      <c r="M14" s="307"/>
      <c r="N14" s="307"/>
      <c r="O14" s="307"/>
      <c r="P14" s="304"/>
      <c r="Q14" s="304"/>
      <c r="R14" s="304"/>
      <c r="S14" s="305"/>
      <c r="T14" s="304"/>
      <c r="U14" s="304"/>
      <c r="V14" s="305"/>
      <c r="W14" s="166">
        <f>SUM(W12:W13)</f>
        <v>0</v>
      </c>
      <c r="X14" s="299"/>
    </row>
    <row r="15" spans="1:24" s="243" customFormat="1" ht="16.5" thickBot="1" x14ac:dyDescent="0.3">
      <c r="A15" s="308"/>
      <c r="B15" s="217"/>
      <c r="C15" s="217"/>
      <c r="D15" s="217"/>
      <c r="E15" s="217"/>
      <c r="F15" s="217"/>
      <c r="G15" s="309"/>
      <c r="H15" s="309"/>
      <c r="I15" s="309"/>
      <c r="J15" s="306"/>
      <c r="K15" s="306"/>
      <c r="L15" s="306"/>
      <c r="M15" s="309"/>
      <c r="N15" s="309"/>
      <c r="O15" s="309"/>
      <c r="P15" s="306"/>
      <c r="Q15" s="306"/>
      <c r="R15" s="306"/>
      <c r="S15" s="306"/>
      <c r="T15" s="306"/>
      <c r="U15" s="306"/>
      <c r="V15" s="306"/>
      <c r="W15" s="214"/>
      <c r="X15" s="299"/>
    </row>
    <row r="16" spans="1:24" s="243" customFormat="1" ht="16.5" thickBot="1" x14ac:dyDescent="0.3">
      <c r="A16" s="395" t="s">
        <v>127</v>
      </c>
      <c r="B16" s="420" t="s">
        <v>193</v>
      </c>
      <c r="C16" s="416">
        <v>1</v>
      </c>
      <c r="D16" s="418" t="s">
        <v>194</v>
      </c>
      <c r="E16" s="41" t="s">
        <v>188</v>
      </c>
      <c r="F16" s="40">
        <v>52000</v>
      </c>
      <c r="G16" s="160"/>
      <c r="H16" s="160"/>
      <c r="I16" s="160"/>
      <c r="J16" s="161">
        <f>IFERROR('Specifications (L1, L2, L3)'!I92/'Specifications (L1, L2, L3)'!F92/128,0)</f>
        <v>0</v>
      </c>
      <c r="K16" s="151">
        <f>IFERROR('Specifications (L1, L2, L3)'!I119/'Specifications (L1, L2, L3)'!F119/128,0)</f>
        <v>0</v>
      </c>
      <c r="L16" s="151">
        <f>IFERROR('Specifications (L1, L2, L3)'!I162/'Specifications (L1, L2, L3)'!F162/128,0)</f>
        <v>0</v>
      </c>
      <c r="M16" s="160"/>
      <c r="N16" s="160"/>
      <c r="O16" s="160"/>
      <c r="P16" s="161">
        <f>IFERROR('Specifications (L1, L2, L3)'!I105/'Specifications (L1, L2, L3)'!G105/16,0)</f>
        <v>0</v>
      </c>
      <c r="Q16" s="151">
        <f>IFERROR('Specifications (L1, L2, L3)'!I133/'Specifications (L1, L2, L3)'!G133/16,0)</f>
        <v>0</v>
      </c>
      <c r="R16" s="204">
        <f>IFERROR('Specifications (L1, L2, L3)'!I173/'Specifications (L1, L2, L3)'!G173/16,0)</f>
        <v>0</v>
      </c>
      <c r="S16" s="192">
        <f>IFERROR(IF(AND(G16*J16&gt;0,M16*P16&gt;0),IF(G16*J16&lt;M16*P16,G16*J16,M16*P16),IF(G16*J16&gt;M16*P16,G16*J16,M16*P16)),"")</f>
        <v>0</v>
      </c>
      <c r="T16" s="205">
        <f t="shared" ref="T16" si="5">IFERROR(IF(AND(H16*K16&gt;0,N16*Q16&gt;0),IF(H16*K16&lt;N16*Q16,H16*K16,N16*Q16),IF(H16*K16&gt;N16*Q16,H16*K16,N16*Q16)),"")</f>
        <v>0</v>
      </c>
      <c r="U16" s="205">
        <f t="shared" ref="U16" si="6">IFERROR(IF(AND(I16*L16&gt;0,O16*R16&gt;0),IF(I16*L16&lt;O16*R16,I16*L16,O16*R16),IF(I16*L16&gt;O16*R16,I16*L16,O16*R16)),"")</f>
        <v>0</v>
      </c>
      <c r="V16" s="164">
        <f>SUM(S16:U16)</f>
        <v>0</v>
      </c>
      <c r="W16" s="206">
        <f>V16*F16</f>
        <v>0</v>
      </c>
      <c r="X16" s="299" t="s">
        <v>107</v>
      </c>
    </row>
    <row r="17" spans="1:24" s="243" customFormat="1" ht="16.5" thickBot="1" x14ac:dyDescent="0.3">
      <c r="A17" s="397"/>
      <c r="B17" s="421"/>
      <c r="C17" s="417"/>
      <c r="D17" s="419"/>
      <c r="E17" s="42" t="s">
        <v>189</v>
      </c>
      <c r="F17" s="38">
        <v>6000</v>
      </c>
      <c r="G17" s="150"/>
      <c r="H17" s="210"/>
      <c r="I17" s="211"/>
      <c r="J17" s="204">
        <f>IFERROR('Specifications (L1, L2, L3)'!I148/'Specifications (L1, L2, L3)'!F148/128,0)</f>
        <v>0</v>
      </c>
      <c r="K17" s="204"/>
      <c r="L17" s="209"/>
      <c r="M17" s="150"/>
      <c r="N17" s="210"/>
      <c r="O17" s="211"/>
      <c r="P17" s="204">
        <f>IFERROR('Specifications (L1, L2, L3)'!I150/'Specifications (L1, L2, L3)'!G150/16,0)</f>
        <v>0</v>
      </c>
      <c r="Q17" s="204"/>
      <c r="R17" s="212"/>
      <c r="S17" s="164">
        <f>IFERROR(IF(AND(G17*J17&gt;0,M17*P17&gt;0),IF(G17*J17&lt;M17*P17,G17*J17,M17*P17),IF(G17*J17&gt;M17*P17,G17*J17,M17*P17)),"")</f>
        <v>0</v>
      </c>
      <c r="T17" s="205"/>
      <c r="U17" s="213"/>
      <c r="V17" s="164">
        <f>SUM(S17:U17)</f>
        <v>0</v>
      </c>
      <c r="W17" s="206">
        <f>V17*F17</f>
        <v>0</v>
      </c>
      <c r="X17" s="299"/>
    </row>
    <row r="18" spans="1:24" s="243" customFormat="1" ht="16.5" thickBot="1" x14ac:dyDescent="0.3">
      <c r="A18" s="302"/>
      <c r="B18" s="228"/>
      <c r="C18" s="228"/>
      <c r="D18" s="228"/>
      <c r="E18" s="303"/>
      <c r="F18" s="303"/>
      <c r="G18" s="307"/>
      <c r="H18" s="307"/>
      <c r="I18" s="307"/>
      <c r="J18" s="304"/>
      <c r="K18" s="304"/>
      <c r="L18" s="304"/>
      <c r="M18" s="307"/>
      <c r="N18" s="307"/>
      <c r="O18" s="307"/>
      <c r="P18" s="304"/>
      <c r="Q18" s="304"/>
      <c r="R18" s="304"/>
      <c r="S18" s="305"/>
      <c r="T18" s="304"/>
      <c r="U18" s="304"/>
      <c r="V18" s="305"/>
      <c r="W18" s="166">
        <f>SUM(W16:W17)</f>
        <v>0</v>
      </c>
      <c r="X18" s="299"/>
    </row>
    <row r="19" spans="1:24" s="243" customFormat="1" ht="16.5" thickBot="1" x14ac:dyDescent="0.3">
      <c r="A19" s="308"/>
      <c r="B19" s="217"/>
      <c r="C19" s="217"/>
      <c r="D19" s="217"/>
      <c r="E19" s="217"/>
      <c r="F19" s="217"/>
      <c r="G19" s="309"/>
      <c r="H19" s="309"/>
      <c r="I19" s="309"/>
      <c r="J19" s="306"/>
      <c r="K19" s="306"/>
      <c r="L19" s="306"/>
      <c r="M19" s="309"/>
      <c r="N19" s="309"/>
      <c r="O19" s="309"/>
      <c r="P19" s="306"/>
      <c r="Q19" s="306"/>
      <c r="R19" s="306"/>
      <c r="S19" s="306"/>
      <c r="T19" s="306"/>
      <c r="U19" s="306"/>
      <c r="V19" s="306"/>
      <c r="W19" s="214"/>
      <c r="X19" s="299"/>
    </row>
    <row r="20" spans="1:24" s="243" customFormat="1" ht="16.5" thickBot="1" x14ac:dyDescent="0.3">
      <c r="A20" s="395" t="s">
        <v>131</v>
      </c>
      <c r="B20" s="398" t="s">
        <v>195</v>
      </c>
      <c r="C20" s="416">
        <v>2</v>
      </c>
      <c r="D20" s="418" t="s">
        <v>196</v>
      </c>
      <c r="E20" s="41" t="s">
        <v>188</v>
      </c>
      <c r="F20" s="40">
        <v>25000</v>
      </c>
      <c r="G20" s="160"/>
      <c r="H20" s="160"/>
      <c r="I20" s="160"/>
      <c r="J20" s="161">
        <f>IFERROR('Specifications (L1, L2, L3)'!H92/'Specifications (L1, L2, L3)'!F92/128,0)</f>
        <v>0</v>
      </c>
      <c r="K20" s="151">
        <f>IFERROR('Specifications (L1, L2, L3)'!H119/'Specifications (L1, L2, L3)'!F119/128,0)</f>
        <v>0</v>
      </c>
      <c r="L20" s="151">
        <f>IFERROR('Specifications (L1, L2, L3)'!H162/'Specifications (L1, L2, L3)'!F162/128,0)</f>
        <v>0</v>
      </c>
      <c r="M20" s="160"/>
      <c r="N20" s="160"/>
      <c r="O20" s="160"/>
      <c r="P20" s="161">
        <f>IFERROR('Specifications (L1, L2, L3)'!H105/'Specifications (L1, L2, L3)'!G105/16,0)</f>
        <v>0</v>
      </c>
      <c r="Q20" s="151">
        <f>IFERROR('Specifications (L1, L2, L3)'!H133/'Specifications (L1, L2, L3)'!G133/16,0)</f>
        <v>0</v>
      </c>
      <c r="R20" s="204">
        <f>IFERROR('Specifications (L1, L2, L3)'!H173/'Specifications (L1, L2, L3)'!G173/16,0)</f>
        <v>0</v>
      </c>
      <c r="S20" s="192">
        <f>IFERROR(IF(AND(G20*J20&gt;0,M20*P20&gt;0),IF(G20*J20&lt;M20*P20,G20*J20,M20*P20),IF(G20*J20&gt;M20*P20,G20*J20,M20*P20)),"")</f>
        <v>0</v>
      </c>
      <c r="T20" s="205">
        <f t="shared" ref="T20" si="7">IFERROR(IF(AND(H20*K20&gt;0,N20*Q20&gt;0),IF(H20*K20&lt;N20*Q20,H20*K20,N20*Q20),IF(H20*K20&gt;N20*Q20,H20*K20,N20*Q20)),"")</f>
        <v>0</v>
      </c>
      <c r="U20" s="205">
        <f t="shared" ref="U20" si="8">IFERROR(IF(AND(I20*L20&gt;0,O20*R20&gt;0),IF(I20*L20&lt;O20*R20,I20*L20,O20*R20),IF(I20*L20&gt;O20*R20,I20*L20,O20*R20)),"")</f>
        <v>0</v>
      </c>
      <c r="V20" s="164">
        <f>SUM(S20:U20)</f>
        <v>0</v>
      </c>
      <c r="W20" s="206">
        <f>V20*F20</f>
        <v>0</v>
      </c>
      <c r="X20" s="299" t="s">
        <v>107</v>
      </c>
    </row>
    <row r="21" spans="1:24" s="243" customFormat="1" ht="16.5" thickBot="1" x14ac:dyDescent="0.3">
      <c r="A21" s="397"/>
      <c r="B21" s="400"/>
      <c r="C21" s="417"/>
      <c r="D21" s="419"/>
      <c r="E21" s="42" t="s">
        <v>189</v>
      </c>
      <c r="F21" s="38">
        <v>27500</v>
      </c>
      <c r="G21" s="150"/>
      <c r="H21" s="210"/>
      <c r="I21" s="211"/>
      <c r="J21" s="204">
        <f>IFERROR('Specifications (L1, L2, L3)'!H148/'Specifications (L1, L2, L3)'!F148/128,0)</f>
        <v>0</v>
      </c>
      <c r="K21" s="204"/>
      <c r="L21" s="209"/>
      <c r="M21" s="150"/>
      <c r="N21" s="210"/>
      <c r="O21" s="211"/>
      <c r="P21" s="204">
        <f>IFERROR('Specifications (L1, L2, L3)'!H150/'Specifications (L1, L2, L3)'!G150/16,0)</f>
        <v>0</v>
      </c>
      <c r="Q21" s="204"/>
      <c r="R21" s="212"/>
      <c r="S21" s="164">
        <f>IFERROR(IF(AND(G21*J21&gt;0,M21*P21&gt;0),IF(G21*J21&lt;M21*P21,G21*J21,M21*P21),IF(G21*J21&gt;M21*P21,G21*J21,M21*P21)),"")</f>
        <v>0</v>
      </c>
      <c r="T21" s="205"/>
      <c r="U21" s="213"/>
      <c r="V21" s="164">
        <f>SUM(S21:U21)</f>
        <v>0</v>
      </c>
      <c r="W21" s="206">
        <f>V21*F21</f>
        <v>0</v>
      </c>
      <c r="X21" s="299"/>
    </row>
    <row r="22" spans="1:24" s="243" customFormat="1" ht="16.5" thickBot="1" x14ac:dyDescent="0.3">
      <c r="A22" s="302"/>
      <c r="B22" s="228"/>
      <c r="C22" s="228"/>
      <c r="D22" s="228"/>
      <c r="E22" s="303"/>
      <c r="F22" s="303"/>
      <c r="G22" s="307"/>
      <c r="H22" s="307"/>
      <c r="I22" s="307"/>
      <c r="J22" s="304"/>
      <c r="K22" s="304"/>
      <c r="L22" s="304"/>
      <c r="M22" s="307"/>
      <c r="N22" s="307"/>
      <c r="O22" s="307"/>
      <c r="P22" s="304"/>
      <c r="Q22" s="304"/>
      <c r="R22" s="304"/>
      <c r="S22" s="305"/>
      <c r="T22" s="304"/>
      <c r="U22" s="304"/>
      <c r="V22" s="305"/>
      <c r="W22" s="166">
        <f>SUM(W20:W21)</f>
        <v>0</v>
      </c>
      <c r="X22" s="299"/>
    </row>
    <row r="23" spans="1:24" s="243" customFormat="1" ht="16.5" thickBot="1" x14ac:dyDescent="0.3">
      <c r="A23" s="308"/>
      <c r="B23" s="217"/>
      <c r="C23" s="217"/>
      <c r="D23" s="217"/>
      <c r="E23" s="217"/>
      <c r="F23" s="217"/>
      <c r="G23" s="309"/>
      <c r="H23" s="309"/>
      <c r="I23" s="309"/>
      <c r="J23" s="306"/>
      <c r="K23" s="306"/>
      <c r="L23" s="306"/>
      <c r="M23" s="309"/>
      <c r="N23" s="309"/>
      <c r="O23" s="309"/>
      <c r="P23" s="306"/>
      <c r="Q23" s="306"/>
      <c r="R23" s="306"/>
      <c r="S23" s="306"/>
      <c r="T23" s="306"/>
      <c r="U23" s="306"/>
      <c r="V23" s="306"/>
      <c r="W23" s="214"/>
      <c r="X23" s="299"/>
    </row>
    <row r="24" spans="1:24" s="243" customFormat="1" ht="16.5" thickBot="1" x14ac:dyDescent="0.3">
      <c r="A24" s="395" t="s">
        <v>137</v>
      </c>
      <c r="B24" s="398" t="s">
        <v>197</v>
      </c>
      <c r="C24" s="416">
        <v>1</v>
      </c>
      <c r="D24" s="418" t="s">
        <v>198</v>
      </c>
      <c r="E24" s="41" t="s">
        <v>188</v>
      </c>
      <c r="F24" s="40">
        <v>55000</v>
      </c>
      <c r="G24" s="160"/>
      <c r="H24" s="160"/>
      <c r="I24" s="160"/>
      <c r="J24" s="161">
        <f>IFERROR('Specifications (L1, L2, L3)'!H92/'Specifications (L1, L2, L3)'!F92/128,0)</f>
        <v>0</v>
      </c>
      <c r="K24" s="151">
        <f>IFERROR('Specifications (L1, L2, L3)'!H119/'Specifications (L1, L2, L3)'!F119/128,0)</f>
        <v>0</v>
      </c>
      <c r="L24" s="151">
        <f>IFERROR('Specifications (L1, L2, L3)'!H162/'Specifications (L1, L2, L3)'!F162/128,0)</f>
        <v>0</v>
      </c>
      <c r="M24" s="160"/>
      <c r="N24" s="160"/>
      <c r="O24" s="160"/>
      <c r="P24" s="161">
        <f>IFERROR('Specifications (L1, L2, L3)'!H105/'Specifications (L1, L2, L3)'!G105/16,0)</f>
        <v>0</v>
      </c>
      <c r="Q24" s="151">
        <f>IFERROR('Specifications (L1, L2, L3)'!H133/'Specifications (L1, L2, L3)'!G133/16,0)</f>
        <v>0</v>
      </c>
      <c r="R24" s="204">
        <f>IFERROR('Specifications (L1, L2, L3)'!H173/'Specifications (L1, L2, L3)'!G173/16,0)</f>
        <v>0</v>
      </c>
      <c r="S24" s="192">
        <f>IFERROR(IF(AND(G24*J24&gt;0,M24*P24&gt;0),IF(G24*J24&lt;M24*P24,G24*J24,M24*P24),IF(G24*J24&gt;M24*P24,G24*J24,M24*P24)),"")</f>
        <v>0</v>
      </c>
      <c r="T24" s="205">
        <f t="shared" ref="T24" si="9">IFERROR(IF(AND(H24*K24&gt;0,N24*Q24&gt;0),IF(H24*K24&lt;N24*Q24,H24*K24,N24*Q24),IF(H24*K24&gt;N24*Q24,H24*K24,N24*Q24)),"")</f>
        <v>0</v>
      </c>
      <c r="U24" s="205">
        <f t="shared" ref="U24" si="10">IFERROR(IF(AND(I24*L24&gt;0,O24*R24&gt;0),IF(I24*L24&lt;O24*R24,I24*L24,O24*R24),IF(I24*L24&gt;O24*R24,I24*L24,O24*R24)),"")</f>
        <v>0</v>
      </c>
      <c r="V24" s="164">
        <f>SUM(S24:U24)</f>
        <v>0</v>
      </c>
      <c r="W24" s="206">
        <f>V24*F24</f>
        <v>0</v>
      </c>
      <c r="X24" s="299" t="s">
        <v>107</v>
      </c>
    </row>
    <row r="25" spans="1:24" s="243" customFormat="1" ht="16.5" thickBot="1" x14ac:dyDescent="0.3">
      <c r="A25" s="397"/>
      <c r="B25" s="400"/>
      <c r="C25" s="417"/>
      <c r="D25" s="419"/>
      <c r="E25" s="42" t="s">
        <v>189</v>
      </c>
      <c r="F25" s="38">
        <v>6100</v>
      </c>
      <c r="G25" s="150"/>
      <c r="H25" s="210"/>
      <c r="I25" s="211"/>
      <c r="J25" s="204">
        <f>IFERROR('Specifications (L1, L2, L3)'!H148/'Specifications (L1, L2, L3)'!F148/128,0)</f>
        <v>0</v>
      </c>
      <c r="K25" s="204"/>
      <c r="L25" s="209"/>
      <c r="M25" s="150"/>
      <c r="N25" s="210"/>
      <c r="O25" s="211"/>
      <c r="P25" s="204">
        <f>IFERROR('Specifications (L1, L2, L3)'!H150/'Specifications (L1, L2, L3)'!G150/16,0)</f>
        <v>0</v>
      </c>
      <c r="Q25" s="204"/>
      <c r="R25" s="212"/>
      <c r="S25" s="164">
        <f>IFERROR(IF(AND(G25*J25&gt;0,M25*P25&gt;0),IF(G25*J25&lt;M25*P25,G25*J25,M25*P25),IF(G25*J25&gt;M25*P25,G25*J25,M25*P25)),"")</f>
        <v>0</v>
      </c>
      <c r="T25" s="205"/>
      <c r="U25" s="213"/>
      <c r="V25" s="164">
        <f>SUM(S25:U25)</f>
        <v>0</v>
      </c>
      <c r="W25" s="206">
        <f>V25*F25</f>
        <v>0</v>
      </c>
      <c r="X25" s="299"/>
    </row>
    <row r="26" spans="1:24" s="243" customFormat="1" ht="16.5" thickBot="1" x14ac:dyDescent="0.3">
      <c r="A26" s="302"/>
      <c r="B26" s="228"/>
      <c r="C26" s="228"/>
      <c r="D26" s="228"/>
      <c r="E26" s="303"/>
      <c r="F26" s="303"/>
      <c r="G26" s="307"/>
      <c r="H26" s="307"/>
      <c r="I26" s="307"/>
      <c r="J26" s="304"/>
      <c r="K26" s="304"/>
      <c r="L26" s="304"/>
      <c r="M26" s="307"/>
      <c r="N26" s="307"/>
      <c r="O26" s="307"/>
      <c r="P26" s="304"/>
      <c r="Q26" s="304"/>
      <c r="R26" s="304"/>
      <c r="S26" s="305"/>
      <c r="T26" s="304"/>
      <c r="U26" s="304"/>
      <c r="V26" s="305"/>
      <c r="W26" s="166">
        <f>SUM(W24:W25)</f>
        <v>0</v>
      </c>
      <c r="X26" s="299"/>
    </row>
    <row r="27" spans="1:24" s="243" customFormat="1" ht="16.5" thickBot="1" x14ac:dyDescent="0.3">
      <c r="A27" s="308"/>
      <c r="B27" s="217"/>
      <c r="C27" s="217"/>
      <c r="D27" s="217"/>
      <c r="E27" s="217"/>
      <c r="F27" s="217"/>
      <c r="G27" s="309"/>
      <c r="H27" s="309"/>
      <c r="I27" s="309"/>
      <c r="J27" s="306"/>
      <c r="K27" s="306"/>
      <c r="L27" s="306"/>
      <c r="M27" s="309"/>
      <c r="N27" s="309"/>
      <c r="O27" s="309"/>
      <c r="P27" s="306"/>
      <c r="Q27" s="306"/>
      <c r="R27" s="306"/>
      <c r="S27" s="306"/>
      <c r="T27" s="306"/>
      <c r="U27" s="306"/>
      <c r="V27" s="306"/>
      <c r="W27" s="214"/>
      <c r="X27" s="299"/>
    </row>
    <row r="28" spans="1:24" s="243" customFormat="1" ht="16.5" thickBot="1" x14ac:dyDescent="0.3">
      <c r="A28" s="422" t="s">
        <v>141</v>
      </c>
      <c r="B28" s="398" t="s">
        <v>199</v>
      </c>
      <c r="C28" s="416">
        <v>1</v>
      </c>
      <c r="D28" s="418" t="s">
        <v>200</v>
      </c>
      <c r="E28" s="41" t="s">
        <v>188</v>
      </c>
      <c r="F28" s="40">
        <v>10200</v>
      </c>
      <c r="G28" s="160"/>
      <c r="H28" s="160"/>
      <c r="I28" s="160"/>
      <c r="J28" s="161">
        <f>IFERROR('Specifications (L1, L2, L3)'!K92/'Specifications (L1, L2, L3)'!F92/128,0)</f>
        <v>0</v>
      </c>
      <c r="K28" s="151">
        <f>IFERROR('Specifications (L1, L2, L3)'!K119/'Specifications (L1, L2, L3)'!F119/128,0)</f>
        <v>0</v>
      </c>
      <c r="L28" s="151">
        <f>IFERROR('Specifications (L1, L2, L3)'!K162/'Specifications (L1, L2, L3)'!F162/128,0)</f>
        <v>0</v>
      </c>
      <c r="M28" s="160"/>
      <c r="N28" s="160"/>
      <c r="O28" s="160"/>
      <c r="P28" s="161">
        <f>IFERROR('Specifications (L1, L2, L3)'!K105/'Specifications (L1, L2, L3)'!G105/16,0)</f>
        <v>0</v>
      </c>
      <c r="Q28" s="151">
        <f>IFERROR('Specifications (L1, L2, L3)'!K133/'Specifications (L1, L2, L3)'!G133/16,0)</f>
        <v>0</v>
      </c>
      <c r="R28" s="204">
        <f>IFERROR('Specifications (L1, L2, L3)'!K173/'Specifications (L1, L2, L3)'!G173/16,0)</f>
        <v>0</v>
      </c>
      <c r="S28" s="192">
        <f>IFERROR(IF(AND(G28*J28&gt;0,M28*P28&gt;0),IF(G28*J28&lt;M28*P28,G28*J28,M28*P28),IF(G28*J28&gt;M28*P28,G28*J28,M28*P28)),"")</f>
        <v>0</v>
      </c>
      <c r="T28" s="205">
        <f t="shared" ref="T28" si="11">IFERROR(IF(AND(H28*K28&gt;0,N28*Q28&gt;0),IF(H28*K28&lt;N28*Q28,H28*K28,N28*Q28),IF(H28*K28&gt;N28*Q28,H28*K28,N28*Q28)),"")</f>
        <v>0</v>
      </c>
      <c r="U28" s="205">
        <f t="shared" ref="U28" si="12">IFERROR(IF(AND(I28*L28&gt;0,O28*R28&gt;0),IF(I28*L28&lt;O28*R28,I28*L28,O28*R28),IF(I28*L28&gt;O28*R28,I28*L28,O28*R28)),"")</f>
        <v>0</v>
      </c>
      <c r="V28" s="164">
        <f>SUM(S28:U28)</f>
        <v>0</v>
      </c>
      <c r="W28" s="206">
        <f>V28*F28</f>
        <v>0</v>
      </c>
      <c r="X28" s="299" t="s">
        <v>107</v>
      </c>
    </row>
    <row r="29" spans="1:24" s="243" customFormat="1" ht="16.5" thickBot="1" x14ac:dyDescent="0.3">
      <c r="A29" s="423"/>
      <c r="B29" s="400"/>
      <c r="C29" s="417"/>
      <c r="D29" s="419"/>
      <c r="E29" s="42" t="s">
        <v>189</v>
      </c>
      <c r="F29" s="38">
        <v>1200</v>
      </c>
      <c r="G29" s="150"/>
      <c r="H29" s="210"/>
      <c r="I29" s="211"/>
      <c r="J29" s="204">
        <f>IFERROR('Specifications (L1, L2, L3)'!K148/'Specifications (L1, L2, L3)'!F148/128,0)</f>
        <v>0</v>
      </c>
      <c r="K29" s="204"/>
      <c r="L29" s="209"/>
      <c r="M29" s="150"/>
      <c r="N29" s="210"/>
      <c r="O29" s="211"/>
      <c r="P29" s="204">
        <f>IFERROR('Specifications (L1, L2, L3)'!K150/'Specifications (L1, L2, L3)'!G150/16,0)</f>
        <v>0</v>
      </c>
      <c r="Q29" s="204"/>
      <c r="R29" s="212"/>
      <c r="S29" s="164">
        <f>IFERROR(IF(AND(G29*J29&gt;0,M29*P29&gt;0),IF(G29*J29&lt;M29*P29,G29*J29,M29*P29),IF(G29*J29&gt;M29*P29,G29*J29,M29*P29)),"")</f>
        <v>0</v>
      </c>
      <c r="T29" s="205"/>
      <c r="U29" s="213"/>
      <c r="V29" s="164">
        <f>SUM(S29:U29)</f>
        <v>0</v>
      </c>
      <c r="W29" s="206">
        <f>V29*F29</f>
        <v>0</v>
      </c>
      <c r="X29" s="299"/>
    </row>
    <row r="30" spans="1:24" s="243" customFormat="1" ht="16.5" thickBot="1" x14ac:dyDescent="0.3">
      <c r="A30" s="302"/>
      <c r="B30" s="228"/>
      <c r="C30" s="228"/>
      <c r="D30" s="228"/>
      <c r="E30" s="303"/>
      <c r="F30" s="303"/>
      <c r="G30" s="307"/>
      <c r="H30" s="307"/>
      <c r="I30" s="307"/>
      <c r="J30" s="304"/>
      <c r="K30" s="304"/>
      <c r="L30" s="304"/>
      <c r="M30" s="307"/>
      <c r="N30" s="307"/>
      <c r="O30" s="307"/>
      <c r="P30" s="304"/>
      <c r="Q30" s="304"/>
      <c r="R30" s="304"/>
      <c r="S30" s="305"/>
      <c r="T30" s="304"/>
      <c r="U30" s="304"/>
      <c r="V30" s="305"/>
      <c r="W30" s="166">
        <f>SUM(W28:W29)</f>
        <v>0</v>
      </c>
      <c r="X30" s="299"/>
    </row>
    <row r="31" spans="1:24" s="243" customFormat="1" ht="16.5" thickBot="1" x14ac:dyDescent="0.3">
      <c r="A31" s="308"/>
      <c r="B31" s="217"/>
      <c r="C31" s="217"/>
      <c r="D31" s="217"/>
      <c r="E31" s="217"/>
      <c r="F31" s="217"/>
      <c r="G31" s="309"/>
      <c r="H31" s="309"/>
      <c r="I31" s="309"/>
      <c r="J31" s="306"/>
      <c r="K31" s="306"/>
      <c r="L31" s="306"/>
      <c r="M31" s="309"/>
      <c r="N31" s="309"/>
      <c r="O31" s="309"/>
      <c r="P31" s="306"/>
      <c r="Q31" s="306"/>
      <c r="R31" s="306"/>
      <c r="S31" s="306"/>
      <c r="T31" s="306"/>
      <c r="U31" s="306"/>
      <c r="V31" s="306"/>
      <c r="W31" s="214"/>
      <c r="X31" s="299"/>
    </row>
    <row r="32" spans="1:24" s="243" customFormat="1" ht="16.5" thickBot="1" x14ac:dyDescent="0.3">
      <c r="A32" s="395" t="s">
        <v>143</v>
      </c>
      <c r="B32" s="398" t="s">
        <v>201</v>
      </c>
      <c r="C32" s="416">
        <v>1</v>
      </c>
      <c r="D32" s="418" t="s">
        <v>202</v>
      </c>
      <c r="E32" s="41" t="s">
        <v>188</v>
      </c>
      <c r="F32" s="40">
        <v>33000</v>
      </c>
      <c r="G32" s="160"/>
      <c r="H32" s="160"/>
      <c r="I32" s="160"/>
      <c r="J32" s="161">
        <f>IFERROR('Specifications (L1, L2, L3)'!K92/'Specifications (L1, L2, L3)'!F92/128,0)</f>
        <v>0</v>
      </c>
      <c r="K32" s="151">
        <f>IFERROR('Specifications (L1, L2, L3)'!K119/'Specifications (L1, L2, L3)'!F119/128,0)</f>
        <v>0</v>
      </c>
      <c r="L32" s="151">
        <f>IFERROR('Specifications (L1, L2, L3)'!K162/'Specifications (L1, L2, L3)'!F162/128,0)</f>
        <v>0</v>
      </c>
      <c r="M32" s="160"/>
      <c r="N32" s="160"/>
      <c r="O32" s="160"/>
      <c r="P32" s="161">
        <f>IFERROR('Specifications (L1, L2, L3)'!K105/'Specifications (L1, L2, L3)'!G105/16,0)</f>
        <v>0</v>
      </c>
      <c r="Q32" s="151">
        <f>IFERROR('Specifications (L1, L2, L3)'!K133/'Specifications (L1, L2, L3)'!G133/16,0)</f>
        <v>0</v>
      </c>
      <c r="R32" s="204">
        <f>IFERROR('Specifications (L1, L2, L3)'!K173/'Specifications (L1, L2, L3)'!G173/16,0)</f>
        <v>0</v>
      </c>
      <c r="S32" s="192">
        <f>IFERROR(IF(AND(G32*J32&gt;0,M32*P32&gt;0),IF(G32*J32&lt;M32*P32,G32*J32,M32*P32),IF(G32*J32&gt;M32*P32,G32*J32,M32*P32)),"")</f>
        <v>0</v>
      </c>
      <c r="T32" s="205">
        <f t="shared" ref="T32" si="13">IFERROR(IF(AND(H32*K32&gt;0,N32*Q32&gt;0),IF(H32*K32&lt;N32*Q32,H32*K32,N32*Q32),IF(H32*K32&gt;N32*Q32,H32*K32,N32*Q32)),"")</f>
        <v>0</v>
      </c>
      <c r="U32" s="205">
        <f t="shared" ref="U32" si="14">IFERROR(IF(AND(I32*L32&gt;0,O32*R32&gt;0),IF(I32*L32&lt;O32*R32,I32*L32,O32*R32),IF(I32*L32&gt;O32*R32,I32*L32,O32*R32)),"")</f>
        <v>0</v>
      </c>
      <c r="V32" s="164">
        <f>SUM(S32:U32)</f>
        <v>0</v>
      </c>
      <c r="W32" s="206">
        <f>V32*F32</f>
        <v>0</v>
      </c>
      <c r="X32" s="299" t="s">
        <v>107</v>
      </c>
    </row>
    <row r="33" spans="1:24" s="243" customFormat="1" ht="16.5" thickBot="1" x14ac:dyDescent="0.3">
      <c r="A33" s="397"/>
      <c r="B33" s="400"/>
      <c r="C33" s="417"/>
      <c r="D33" s="419"/>
      <c r="E33" s="42" t="s">
        <v>189</v>
      </c>
      <c r="F33" s="38">
        <v>5000</v>
      </c>
      <c r="G33" s="150"/>
      <c r="H33" s="210"/>
      <c r="I33" s="211"/>
      <c r="J33" s="204">
        <f>IFERROR('Specifications (L1, L2, L3)'!K148/'Specifications (L1, L2, L3)'!F148/128,0)</f>
        <v>0</v>
      </c>
      <c r="K33" s="204"/>
      <c r="L33" s="209"/>
      <c r="M33" s="150"/>
      <c r="N33" s="210"/>
      <c r="O33" s="211"/>
      <c r="P33" s="204">
        <f>IFERROR('Specifications (L1, L2, L3)'!K150/'Specifications (L1, L2, L3)'!G150/16,0)</f>
        <v>0</v>
      </c>
      <c r="Q33" s="204"/>
      <c r="R33" s="212"/>
      <c r="S33" s="164">
        <f>IFERROR(IF(AND(G33*J33&gt;0,M33*P33&gt;0),IF(G33*J33&lt;M33*P33,G33*J33,M33*P33),IF(G33*J33&gt;M33*P33,G33*J33,M33*P33)),"")</f>
        <v>0</v>
      </c>
      <c r="T33" s="205"/>
      <c r="U33" s="213"/>
      <c r="V33" s="164">
        <f>SUM(S33:U33)</f>
        <v>0</v>
      </c>
      <c r="W33" s="206">
        <f>V33*F33</f>
        <v>0</v>
      </c>
      <c r="X33" s="299"/>
    </row>
    <row r="34" spans="1:24" s="243" customFormat="1" ht="16.5" thickBot="1" x14ac:dyDescent="0.3">
      <c r="A34" s="302"/>
      <c r="B34" s="228"/>
      <c r="C34" s="228"/>
      <c r="D34" s="228"/>
      <c r="E34" s="303"/>
      <c r="F34" s="303"/>
      <c r="G34" s="307"/>
      <c r="H34" s="307"/>
      <c r="I34" s="307"/>
      <c r="J34" s="304"/>
      <c r="K34" s="304"/>
      <c r="L34" s="304"/>
      <c r="M34" s="307"/>
      <c r="N34" s="307"/>
      <c r="O34" s="307"/>
      <c r="P34" s="304"/>
      <c r="Q34" s="304"/>
      <c r="R34" s="304"/>
      <c r="S34" s="305"/>
      <c r="T34" s="304"/>
      <c r="U34" s="304"/>
      <c r="V34" s="305"/>
      <c r="W34" s="166">
        <f>SUM(W32:W33)</f>
        <v>0</v>
      </c>
      <c r="X34" s="299"/>
    </row>
    <row r="35" spans="1:24" s="243" customFormat="1" ht="16.5" thickBot="1" x14ac:dyDescent="0.3">
      <c r="A35" s="308"/>
      <c r="B35" s="217"/>
      <c r="C35" s="217"/>
      <c r="D35" s="217"/>
      <c r="E35" s="217"/>
      <c r="F35" s="217"/>
      <c r="G35" s="309"/>
      <c r="H35" s="309"/>
      <c r="I35" s="309"/>
      <c r="J35" s="306"/>
      <c r="K35" s="306"/>
      <c r="L35" s="306"/>
      <c r="M35" s="309"/>
      <c r="N35" s="309"/>
      <c r="O35" s="309"/>
      <c r="P35" s="306"/>
      <c r="Q35" s="306"/>
      <c r="R35" s="306"/>
      <c r="S35" s="306"/>
      <c r="T35" s="306"/>
      <c r="U35" s="306"/>
      <c r="V35" s="306"/>
      <c r="W35" s="214"/>
      <c r="X35" s="299"/>
    </row>
    <row r="36" spans="1:24" s="243" customFormat="1" ht="16.5" thickBot="1" x14ac:dyDescent="0.3">
      <c r="A36" s="395" t="s">
        <v>150</v>
      </c>
      <c r="B36" s="398" t="s">
        <v>151</v>
      </c>
      <c r="C36" s="416">
        <v>1</v>
      </c>
      <c r="D36" s="418" t="s">
        <v>203</v>
      </c>
      <c r="E36" s="41" t="s">
        <v>188</v>
      </c>
      <c r="F36" s="40">
        <v>18000</v>
      </c>
      <c r="G36" s="160"/>
      <c r="H36" s="160"/>
      <c r="I36" s="160"/>
      <c r="J36" s="161">
        <f>IFERROR('Specifications (L1, L2, L3)'!H92/'Specifications (L1, L2, L3)'!F92/128,0)</f>
        <v>0</v>
      </c>
      <c r="K36" s="151">
        <f>IFERROR('Specifications (L1, L2, L3)'!H119/'Specifications (L1, L2, L3)'!F119/128,0)</f>
        <v>0</v>
      </c>
      <c r="L36" s="151">
        <f>IFERROR('Specifications (L1, L2, L3)'!H162/'Specifications (L1, L2, L3)'!F162/128,0)</f>
        <v>0</v>
      </c>
      <c r="M36" s="160"/>
      <c r="N36" s="160"/>
      <c r="O36" s="160"/>
      <c r="P36" s="161">
        <f>IFERROR('Specifications (L1, L2, L3)'!H105/'Specifications (L1, L2, L3)'!G105/16,0)</f>
        <v>0</v>
      </c>
      <c r="Q36" s="151">
        <f>IFERROR('Specifications (L1, L2, L3)'!H133/'Specifications (L1, L2, L3)'!G133/16,0)</f>
        <v>0</v>
      </c>
      <c r="R36" s="204">
        <f>IFERROR('Specifications (L1, L2, L3)'!H173/'Specifications (L1, L2, L3)'!G173/16,0)</f>
        <v>0</v>
      </c>
      <c r="S36" s="192">
        <f>IFERROR(IF(AND(G36*J36&gt;0,M36*P36&gt;0),IF(G36*J36&lt;M36*P36,G36*J36,M36*P36),IF(G36*J36&gt;M36*P36,G36*J36,M36*P36)),"")</f>
        <v>0</v>
      </c>
      <c r="T36" s="205">
        <f t="shared" ref="T36" si="15">IFERROR(IF(AND(H36*K36&gt;0,N36*Q36&gt;0),IF(H36*K36&lt;N36*Q36,H36*K36,N36*Q36),IF(H36*K36&gt;N36*Q36,H36*K36,N36*Q36)),"")</f>
        <v>0</v>
      </c>
      <c r="U36" s="205">
        <f t="shared" ref="U36" si="16">IFERROR(IF(AND(I36*L36&gt;0,O36*R36&gt;0),IF(I36*L36&lt;O36*R36,I36*L36,O36*R36),IF(I36*L36&gt;O36*R36,I36*L36,O36*R36)),"")</f>
        <v>0</v>
      </c>
      <c r="V36" s="164">
        <f>SUM(S36:U36)</f>
        <v>0</v>
      </c>
      <c r="W36" s="206">
        <f>V36*F36</f>
        <v>0</v>
      </c>
      <c r="X36" s="299" t="s">
        <v>107</v>
      </c>
    </row>
    <row r="37" spans="1:24" s="243" customFormat="1" ht="16.5" thickBot="1" x14ac:dyDescent="0.3">
      <c r="A37" s="397"/>
      <c r="B37" s="400"/>
      <c r="C37" s="417"/>
      <c r="D37" s="419"/>
      <c r="E37" s="42" t="s">
        <v>189</v>
      </c>
      <c r="F37" s="38">
        <v>2000</v>
      </c>
      <c r="G37" s="150"/>
      <c r="H37" s="210"/>
      <c r="I37" s="211"/>
      <c r="J37" s="204">
        <f>IFERROR('Specifications (L1, L2, L3)'!H148/'Specifications (L1, L2, L3)'!F148/128,0)</f>
        <v>0</v>
      </c>
      <c r="K37" s="204"/>
      <c r="L37" s="209"/>
      <c r="M37" s="150"/>
      <c r="N37" s="210"/>
      <c r="O37" s="211"/>
      <c r="P37" s="204">
        <f>IFERROR('Specifications (L1, L2, L3)'!H150/'Specifications (L1, L2, L3)'!G150/16,0)</f>
        <v>0</v>
      </c>
      <c r="Q37" s="204"/>
      <c r="R37" s="212"/>
      <c r="S37" s="164">
        <f>IFERROR(IF(AND(G37*J37&gt;0,M37*P37&gt;0),IF(G37*J37&lt;M37*P37,G37*J37,M37*P37),IF(G37*J37&gt;M37*P37,G37*J37,M37*P37)),"")</f>
        <v>0</v>
      </c>
      <c r="T37" s="205"/>
      <c r="U37" s="213"/>
      <c r="V37" s="164">
        <f>SUM(S37:U37)</f>
        <v>0</v>
      </c>
      <c r="W37" s="206">
        <f>V37*F37</f>
        <v>0</v>
      </c>
      <c r="X37" s="299"/>
    </row>
    <row r="38" spans="1:24" s="243" customFormat="1" ht="16.5" thickBot="1" x14ac:dyDescent="0.3">
      <c r="A38" s="302"/>
      <c r="B38" s="228"/>
      <c r="C38" s="228"/>
      <c r="D38" s="228"/>
      <c r="E38" s="303"/>
      <c r="F38" s="303"/>
      <c r="G38" s="307"/>
      <c r="H38" s="307"/>
      <c r="I38" s="307"/>
      <c r="J38" s="304"/>
      <c r="K38" s="304"/>
      <c r="L38" s="304"/>
      <c r="M38" s="307"/>
      <c r="N38" s="307"/>
      <c r="O38" s="307"/>
      <c r="P38" s="304"/>
      <c r="Q38" s="304"/>
      <c r="R38" s="304"/>
      <c r="S38" s="305"/>
      <c r="T38" s="304"/>
      <c r="U38" s="304"/>
      <c r="V38" s="305"/>
      <c r="W38" s="166">
        <f>SUM(W36:W37)</f>
        <v>0</v>
      </c>
      <c r="X38" s="299"/>
    </row>
    <row r="39" spans="1:24" s="243" customFormat="1" ht="16.5" thickBot="1" x14ac:dyDescent="0.3">
      <c r="A39" s="308"/>
      <c r="B39" s="217"/>
      <c r="C39" s="217"/>
      <c r="D39" s="217"/>
      <c r="E39" s="217"/>
      <c r="F39" s="217"/>
      <c r="G39" s="309"/>
      <c r="H39" s="309"/>
      <c r="I39" s="309"/>
      <c r="J39" s="306"/>
      <c r="K39" s="306"/>
      <c r="L39" s="306"/>
      <c r="M39" s="309"/>
      <c r="N39" s="309"/>
      <c r="O39" s="309"/>
      <c r="P39" s="306"/>
      <c r="Q39" s="306"/>
      <c r="R39" s="306"/>
      <c r="S39" s="306"/>
      <c r="T39" s="306"/>
      <c r="U39" s="306"/>
      <c r="V39" s="306"/>
      <c r="W39" s="214"/>
      <c r="X39" s="299"/>
    </row>
    <row r="40" spans="1:24" s="243" customFormat="1" ht="16.5" thickBot="1" x14ac:dyDescent="0.3">
      <c r="A40" s="395" t="s">
        <v>274</v>
      </c>
      <c r="B40" s="414" t="s">
        <v>275</v>
      </c>
      <c r="C40" s="416">
        <v>1</v>
      </c>
      <c r="D40" s="418" t="s">
        <v>281</v>
      </c>
      <c r="E40" s="39" t="s">
        <v>188</v>
      </c>
      <c r="F40" s="40">
        <v>45000</v>
      </c>
      <c r="G40" s="160"/>
      <c r="H40" s="160"/>
      <c r="I40" s="160"/>
      <c r="J40" s="161">
        <f>IFERROR('Specifications (L1, L2, L3)'!H92/'Specifications (L1, L2, L3)'!F92/128,0)</f>
        <v>0</v>
      </c>
      <c r="K40" s="151">
        <f>IFERROR('Specifications (L1, L2, L3)'!H119/'Specifications (L1, L2, L3)'!F119/128,0)</f>
        <v>0</v>
      </c>
      <c r="L40" s="151">
        <f>IFERROR('Specifications (L1, L2, L3)'!H162/'Specifications (L1, L2, L3)'!F162/128,0)</f>
        <v>0</v>
      </c>
      <c r="M40" s="160"/>
      <c r="N40" s="160"/>
      <c r="O40" s="160"/>
      <c r="P40" s="161">
        <f>IFERROR('Specifications (L1, L2, L3)'!H105/'Specifications (L1, L2, L3)'!G105/16,0)</f>
        <v>0</v>
      </c>
      <c r="Q40" s="151">
        <f>IFERROR('Specifications (L1, L2, L3)'!H133/'Specifications (L1, L2, L3)'!G133/16,0)</f>
        <v>0</v>
      </c>
      <c r="R40" s="204">
        <f>IFERROR('Specifications (L1, L2, L3)'!H173/'Specifications (L1, L2, L3)'!G173/16,0)</f>
        <v>0</v>
      </c>
      <c r="S40" s="192">
        <f>IFERROR(IF(AND(G40*J40&gt;0,M40*P40&gt;0),IF(G40*J40&lt;M40*P40,G40*J40,M40*P40),IF(G40*J40&gt;M40*P40,G40*J40,M40*P40)),"")</f>
        <v>0</v>
      </c>
      <c r="T40" s="205">
        <f t="shared" ref="T40" si="17">IFERROR(IF(AND(H40*K40&gt;0,N40*Q40&gt;0),IF(H40*K40&lt;N40*Q40,H40*K40,N40*Q40),IF(H40*K40&gt;N40*Q40,H40*K40,N40*Q40)),"")</f>
        <v>0</v>
      </c>
      <c r="U40" s="205">
        <f t="shared" ref="U40" si="18">IFERROR(IF(AND(I40*L40&gt;0,O40*R40&gt;0),IF(I40*L40&lt;O40*R40,I40*L40,O40*R40),IF(I40*L40&gt;O40*R40,I40*L40,O40*R40)),"")</f>
        <v>0</v>
      </c>
      <c r="V40" s="164">
        <f>SUM(S40:U40)</f>
        <v>0</v>
      </c>
      <c r="W40" s="206">
        <f>V40*F40</f>
        <v>0</v>
      </c>
      <c r="X40" s="299" t="s">
        <v>107</v>
      </c>
    </row>
    <row r="41" spans="1:24" s="243" customFormat="1" ht="16.5" thickBot="1" x14ac:dyDescent="0.3">
      <c r="A41" s="397"/>
      <c r="B41" s="415"/>
      <c r="C41" s="417"/>
      <c r="D41" s="419"/>
      <c r="E41" s="41" t="s">
        <v>189</v>
      </c>
      <c r="F41" s="38">
        <v>4500</v>
      </c>
      <c r="G41" s="150"/>
      <c r="H41" s="207"/>
      <c r="I41" s="208"/>
      <c r="J41" s="204">
        <f>IFERROR('Specifications (L1, L2, L3)'!H148/'Specifications (L1, L2, L3)'!F148/128,0)</f>
        <v>0</v>
      </c>
      <c r="K41" s="204"/>
      <c r="L41" s="209"/>
      <c r="M41" s="150"/>
      <c r="N41" s="210"/>
      <c r="O41" s="211"/>
      <c r="P41" s="204">
        <f>IFERROR('Specifications (L1, L2, L3)'!H150/'Specifications (L1, L2, L3)'!G150/16,0)</f>
        <v>0</v>
      </c>
      <c r="Q41" s="204"/>
      <c r="R41" s="212"/>
      <c r="S41" s="164">
        <f>IFERROR(IF(AND(G41*J41&gt;0,M41*P41&gt;0),IF(G41*J41&lt;M41*P41,G41*J41,M41*P41),IF(G41*J41&gt;M41*P41,G41*J41,M41*P41)),"")</f>
        <v>0</v>
      </c>
      <c r="T41" s="205"/>
      <c r="U41" s="213"/>
      <c r="V41" s="164">
        <f>SUM(S41:U41)</f>
        <v>0</v>
      </c>
      <c r="W41" s="206">
        <f>V41*F41</f>
        <v>0</v>
      </c>
      <c r="X41" s="299"/>
    </row>
    <row r="42" spans="1:24" s="243" customFormat="1" ht="16.5" thickBot="1" x14ac:dyDescent="0.3">
      <c r="A42" s="302"/>
      <c r="B42" s="228"/>
      <c r="C42" s="228"/>
      <c r="D42" s="228"/>
      <c r="E42" s="303"/>
      <c r="F42" s="303"/>
      <c r="G42" s="303"/>
      <c r="H42" s="303"/>
      <c r="I42" s="303"/>
      <c r="J42" s="304"/>
      <c r="K42" s="304"/>
      <c r="L42" s="304"/>
      <c r="M42" s="303"/>
      <c r="N42" s="303"/>
      <c r="O42" s="303"/>
      <c r="P42" s="304"/>
      <c r="Q42" s="304"/>
      <c r="R42" s="304"/>
      <c r="S42" s="305"/>
      <c r="T42" s="304"/>
      <c r="U42" s="304"/>
      <c r="V42" s="305"/>
      <c r="W42" s="166">
        <f>SUM(W40:W41)</f>
        <v>0</v>
      </c>
      <c r="X42" s="299"/>
    </row>
    <row r="43" spans="1:24" s="243" customFormat="1" ht="16.5" thickBot="1" x14ac:dyDescent="0.3">
      <c r="A43" s="302"/>
      <c r="B43" s="228"/>
      <c r="C43" s="228"/>
      <c r="D43" s="228"/>
      <c r="E43" s="217"/>
      <c r="F43" s="217"/>
      <c r="G43" s="217"/>
      <c r="H43" s="217"/>
      <c r="I43" s="217"/>
      <c r="J43" s="306"/>
      <c r="K43" s="306"/>
      <c r="L43" s="306"/>
      <c r="M43" s="217"/>
      <c r="N43" s="217"/>
      <c r="O43" s="217"/>
      <c r="P43" s="306"/>
      <c r="Q43" s="306"/>
      <c r="R43" s="306"/>
      <c r="S43" s="306"/>
      <c r="T43" s="306"/>
      <c r="U43" s="306"/>
      <c r="V43" s="306"/>
      <c r="W43" s="214"/>
      <c r="X43" s="299"/>
    </row>
    <row r="44" spans="1:24" s="243" customFormat="1" ht="16.5" thickBot="1" x14ac:dyDescent="0.3">
      <c r="A44" s="395" t="s">
        <v>274</v>
      </c>
      <c r="B44" s="414" t="s">
        <v>275</v>
      </c>
      <c r="C44" s="416">
        <v>1</v>
      </c>
      <c r="D44" s="418" t="s">
        <v>282</v>
      </c>
      <c r="E44" s="41" t="s">
        <v>188</v>
      </c>
      <c r="F44" s="40">
        <v>65700</v>
      </c>
      <c r="G44" s="160"/>
      <c r="H44" s="160"/>
      <c r="I44" s="160"/>
      <c r="J44" s="161">
        <f>IFERROR('Specifications (L1, L2, L3)'!H92/'Specifications (L1, L2, L3)'!F92/128,0)</f>
        <v>0</v>
      </c>
      <c r="K44" s="151">
        <f>IFERROR('Specifications (L1, L2, L3)'!H119/'Specifications (L1, L2, L3)'!F119/128,0)</f>
        <v>0</v>
      </c>
      <c r="L44" s="151">
        <f>IFERROR('Specifications (L1, L2, L3)'!H162/'Specifications (L1, L2, L3)'!F162/128,0)</f>
        <v>0</v>
      </c>
      <c r="M44" s="160"/>
      <c r="N44" s="160"/>
      <c r="O44" s="160"/>
      <c r="P44" s="161">
        <f>IFERROR('Specifications (L1, L2, L3)'!H105/'Specifications (L1, L2, L3)'!G105/16,0)</f>
        <v>0</v>
      </c>
      <c r="Q44" s="151">
        <f>IFERROR('Specifications (L1, L2, L3)'!H133/'Specifications (L1, L2, L3)'!G133/16,0)</f>
        <v>0</v>
      </c>
      <c r="R44" s="204">
        <f>IFERROR('Specifications (L1, L2, L3)'!H173/'Specifications (L1, L2, L3)'!G173/16,0)</f>
        <v>0</v>
      </c>
      <c r="S44" s="192">
        <f>IFERROR(IF(AND(G44*J44&gt;0,M44*P44&gt;0),IF(G44*J44&lt;M44*P44,G44*J44,M44*P44),IF(G44*J44&gt;M44*P44,G44*J44,M44*P44)),"")</f>
        <v>0</v>
      </c>
      <c r="T44" s="205">
        <f t="shared" ref="T44" si="19">IFERROR(IF(AND(H44*K44&gt;0,N44*Q44&gt;0),IF(H44*K44&lt;N44*Q44,H44*K44,N44*Q44),IF(H44*K44&gt;N44*Q44,H44*K44,N44*Q44)),"")</f>
        <v>0</v>
      </c>
      <c r="U44" s="205">
        <f t="shared" ref="U44" si="20">IFERROR(IF(AND(I44*L44&gt;0,O44*R44&gt;0),IF(I44*L44&lt;O44*R44,I44*L44,O44*R44),IF(I44*L44&gt;O44*R44,I44*L44,O44*R44)),"")</f>
        <v>0</v>
      </c>
      <c r="V44" s="164">
        <f>SUM(S44:U44)</f>
        <v>0</v>
      </c>
      <c r="W44" s="206">
        <f>V44*F44</f>
        <v>0</v>
      </c>
      <c r="X44" s="299" t="s">
        <v>107</v>
      </c>
    </row>
    <row r="45" spans="1:24" s="243" customFormat="1" ht="16.5" thickBot="1" x14ac:dyDescent="0.3">
      <c r="A45" s="397"/>
      <c r="B45" s="415"/>
      <c r="C45" s="417"/>
      <c r="D45" s="419"/>
      <c r="E45" s="42" t="s">
        <v>189</v>
      </c>
      <c r="F45" s="38">
        <v>6570</v>
      </c>
      <c r="G45" s="150"/>
      <c r="H45" s="210"/>
      <c r="I45" s="211"/>
      <c r="J45" s="204">
        <f>IFERROR('Specifications (L1, L2, L3)'!H148/'Specifications (L1, L2, L3)'!F148/128,0)</f>
        <v>0</v>
      </c>
      <c r="K45" s="204"/>
      <c r="L45" s="209"/>
      <c r="M45" s="150"/>
      <c r="N45" s="210"/>
      <c r="O45" s="211"/>
      <c r="P45" s="204">
        <f>IFERROR('Specifications (L1, L2, L3)'!H150/'Specifications (L1, L2, L3)'!G150/16,0)</f>
        <v>0</v>
      </c>
      <c r="Q45" s="204"/>
      <c r="R45" s="212"/>
      <c r="S45" s="164">
        <f>IFERROR(IF(AND(G45*J45&gt;0,M45*P45&gt;0),IF(G45*J45&lt;M45*P45,G45*J45,M45*P45),IF(G45*J45&gt;M45*P45,G45*J45,M45*P45)),"")</f>
        <v>0</v>
      </c>
      <c r="T45" s="205"/>
      <c r="U45" s="213"/>
      <c r="V45" s="164">
        <f>SUM(S45:U45)</f>
        <v>0</v>
      </c>
      <c r="W45" s="206">
        <f>V45*F45</f>
        <v>0</v>
      </c>
      <c r="X45" s="299"/>
    </row>
    <row r="46" spans="1:24" s="243" customFormat="1" ht="16.5" thickBot="1" x14ac:dyDescent="0.3">
      <c r="A46" s="302"/>
      <c r="B46" s="228"/>
      <c r="C46" s="228"/>
      <c r="D46" s="228"/>
      <c r="E46" s="303"/>
      <c r="F46" s="303"/>
      <c r="G46" s="307"/>
      <c r="H46" s="307"/>
      <c r="I46" s="307"/>
      <c r="J46" s="304"/>
      <c r="K46" s="304"/>
      <c r="L46" s="304"/>
      <c r="M46" s="307"/>
      <c r="N46" s="307"/>
      <c r="O46" s="307"/>
      <c r="P46" s="304"/>
      <c r="Q46" s="304"/>
      <c r="R46" s="304"/>
      <c r="S46" s="305"/>
      <c r="T46" s="304"/>
      <c r="U46" s="304"/>
      <c r="V46" s="305"/>
      <c r="W46" s="166">
        <f>SUM(W44:W45)</f>
        <v>0</v>
      </c>
      <c r="X46" s="299"/>
    </row>
    <row r="47" spans="1:24" s="243" customFormat="1" ht="16.5" thickBot="1" x14ac:dyDescent="0.3">
      <c r="A47" s="308"/>
      <c r="B47" s="217"/>
      <c r="C47" s="217"/>
      <c r="D47" s="217"/>
      <c r="E47" s="217"/>
      <c r="F47" s="217"/>
      <c r="G47" s="309"/>
      <c r="H47" s="309"/>
      <c r="I47" s="309"/>
      <c r="J47" s="306"/>
      <c r="K47" s="306"/>
      <c r="L47" s="306"/>
      <c r="M47" s="309"/>
      <c r="N47" s="309"/>
      <c r="O47" s="309"/>
      <c r="P47" s="306"/>
      <c r="Q47" s="306"/>
      <c r="R47" s="306"/>
      <c r="S47" s="306"/>
      <c r="T47" s="306"/>
      <c r="U47" s="306"/>
      <c r="V47" s="306"/>
      <c r="W47" s="214"/>
      <c r="X47" s="299"/>
    </row>
    <row r="48" spans="1:24" s="243" customFormat="1" ht="16.5" thickBot="1" x14ac:dyDescent="0.3">
      <c r="A48" s="395" t="s">
        <v>157</v>
      </c>
      <c r="B48" s="398" t="s">
        <v>161</v>
      </c>
      <c r="C48" s="416">
        <v>3</v>
      </c>
      <c r="D48" s="418" t="s">
        <v>204</v>
      </c>
      <c r="E48" s="41" t="s">
        <v>188</v>
      </c>
      <c r="F48" s="40">
        <v>90000</v>
      </c>
      <c r="G48" s="160"/>
      <c r="H48" s="160"/>
      <c r="I48" s="160"/>
      <c r="J48" s="161">
        <f>IFERROR('Specifications (L1, L2, L3)'!H92/'Specifications (L1, L2, L3)'!F92/128,0)</f>
        <v>0</v>
      </c>
      <c r="K48" s="151">
        <f>IFERROR('Specifications (L1, L2, L3)'!H119/'Specifications (L1, L2, L3)'!F119/128,0)</f>
        <v>0</v>
      </c>
      <c r="L48" s="151">
        <f>IFERROR('Specifications (L1, L2, L3)'!H162/'Specifications (L1, L2, L3)'!F162/128,0)</f>
        <v>0</v>
      </c>
      <c r="M48" s="160"/>
      <c r="N48" s="160"/>
      <c r="O48" s="160"/>
      <c r="P48" s="161">
        <f>IFERROR('Specifications (L1, L2, L3)'!H105/'Specifications (L1, L2, L3)'!G105/16,0)</f>
        <v>0</v>
      </c>
      <c r="Q48" s="151">
        <f>IFERROR('Specifications (L1, L2, L3)'!H133/'Specifications (L1, L2, L3)'!G133/16,0)</f>
        <v>0</v>
      </c>
      <c r="R48" s="204">
        <f>IFERROR('Specifications (L1, L2, L3)'!H173/'Specifications (L1, L2, L3)'!G173/16,0)</f>
        <v>0</v>
      </c>
      <c r="S48" s="192">
        <f>IFERROR(IF(AND(G48*J48&gt;0,M48*P48&gt;0),IF(G48*J48&lt;M48*P48,G48*J48,M48*P48),IF(G48*J48&gt;M48*P48,G48*J48,M48*P48)),"")</f>
        <v>0</v>
      </c>
      <c r="T48" s="205">
        <f t="shared" ref="T48" si="21">IFERROR(IF(AND(H48*K48&gt;0,N48*Q48&gt;0),IF(H48*K48&lt;N48*Q48,H48*K48,N48*Q48),IF(H48*K48&gt;N48*Q48,H48*K48,N48*Q48)),"")</f>
        <v>0</v>
      </c>
      <c r="U48" s="205">
        <f t="shared" ref="U48" si="22">IFERROR(IF(AND(I48*L48&gt;0,O48*R48&gt;0),IF(I48*L48&lt;O48*R48,I48*L48,O48*R48),IF(I48*L48&gt;O48*R48,I48*L48,O48*R48)),"")</f>
        <v>0</v>
      </c>
      <c r="V48" s="164">
        <f>SUM(S48:U48)</f>
        <v>0</v>
      </c>
      <c r="W48" s="206">
        <f>V48*F48</f>
        <v>0</v>
      </c>
      <c r="X48" s="299" t="s">
        <v>107</v>
      </c>
    </row>
    <row r="49" spans="1:24" s="243" customFormat="1" ht="16.5" thickBot="1" x14ac:dyDescent="0.3">
      <c r="A49" s="397"/>
      <c r="B49" s="400"/>
      <c r="C49" s="417"/>
      <c r="D49" s="419"/>
      <c r="E49" s="42" t="s">
        <v>189</v>
      </c>
      <c r="F49" s="38">
        <v>10000</v>
      </c>
      <c r="G49" s="150"/>
      <c r="H49" s="210"/>
      <c r="I49" s="211"/>
      <c r="J49" s="204">
        <f>IFERROR('Specifications (L1, L2, L3)'!H148/'Specifications (L1, L2, L3)'!F148/128,0)</f>
        <v>0</v>
      </c>
      <c r="K49" s="204"/>
      <c r="L49" s="209"/>
      <c r="M49" s="150"/>
      <c r="N49" s="210"/>
      <c r="O49" s="211"/>
      <c r="P49" s="204">
        <f>IFERROR('Specifications (L1, L2, L3)'!H150/'Specifications (L1, L2, L3)'!G150/16,0)</f>
        <v>0</v>
      </c>
      <c r="Q49" s="204"/>
      <c r="R49" s="212"/>
      <c r="S49" s="164">
        <f>IFERROR(IF(AND(G49*J49&gt;0,M49*P49&gt;0),IF(G49*J49&lt;M49*P49,G49*J49,M49*P49),IF(G49*J49&gt;M49*P49,G49*J49,M49*P49)),"")</f>
        <v>0</v>
      </c>
      <c r="T49" s="205"/>
      <c r="U49" s="213"/>
      <c r="V49" s="164">
        <f>SUM(S49:U49)</f>
        <v>0</v>
      </c>
      <c r="W49" s="206">
        <f>V49*F49</f>
        <v>0</v>
      </c>
      <c r="X49" s="299"/>
    </row>
    <row r="50" spans="1:24" s="243" customFormat="1" ht="16.5" thickBot="1" x14ac:dyDescent="0.3">
      <c r="A50" s="302"/>
      <c r="B50" s="228"/>
      <c r="C50" s="228"/>
      <c r="D50" s="228"/>
      <c r="E50" s="303"/>
      <c r="F50" s="303"/>
      <c r="G50" s="307"/>
      <c r="H50" s="307"/>
      <c r="I50" s="307"/>
      <c r="J50" s="304"/>
      <c r="K50" s="304"/>
      <c r="L50" s="304"/>
      <c r="M50" s="307"/>
      <c r="N50" s="307"/>
      <c r="O50" s="307"/>
      <c r="P50" s="304"/>
      <c r="Q50" s="304"/>
      <c r="R50" s="304"/>
      <c r="S50" s="305"/>
      <c r="T50" s="304"/>
      <c r="U50" s="304"/>
      <c r="V50" s="305"/>
      <c r="W50" s="166">
        <f>SUM(W48:W49)</f>
        <v>0</v>
      </c>
      <c r="X50" s="299"/>
    </row>
    <row r="51" spans="1:24" s="243" customFormat="1" ht="16.5" thickBot="1" x14ac:dyDescent="0.3">
      <c r="A51" s="308"/>
      <c r="B51" s="217"/>
      <c r="C51" s="217"/>
      <c r="D51" s="217"/>
      <c r="E51" s="217"/>
      <c r="F51" s="217"/>
      <c r="G51" s="309"/>
      <c r="H51" s="309"/>
      <c r="I51" s="309"/>
      <c r="J51" s="306"/>
      <c r="K51" s="306"/>
      <c r="L51" s="306"/>
      <c r="M51" s="309"/>
      <c r="N51" s="309"/>
      <c r="O51" s="309"/>
      <c r="P51" s="306"/>
      <c r="Q51" s="306"/>
      <c r="R51" s="306"/>
      <c r="S51" s="306"/>
      <c r="T51" s="306"/>
      <c r="U51" s="306"/>
      <c r="V51" s="306"/>
      <c r="W51" s="214"/>
      <c r="X51" s="299"/>
    </row>
    <row r="52" spans="1:24" s="243" customFormat="1" ht="16.5" thickBot="1" x14ac:dyDescent="0.3">
      <c r="A52" s="395" t="s">
        <v>159</v>
      </c>
      <c r="B52" s="398" t="s">
        <v>160</v>
      </c>
      <c r="C52" s="416">
        <v>1</v>
      </c>
      <c r="D52" s="418" t="s">
        <v>205</v>
      </c>
      <c r="E52" s="41" t="s">
        <v>188</v>
      </c>
      <c r="F52" s="40">
        <v>50000</v>
      </c>
      <c r="G52" s="160"/>
      <c r="H52" s="160"/>
      <c r="I52" s="160"/>
      <c r="J52" s="161">
        <f>IFERROR('Specifications (L1, L2, L3)'!H92/'Specifications (L1, L2, L3)'!F92/128,0)</f>
        <v>0</v>
      </c>
      <c r="K52" s="151">
        <f>IFERROR('Specifications (L1, L2, L3)'!H119/'Specifications (L1, L2, L3)'!F119/128,0)</f>
        <v>0</v>
      </c>
      <c r="L52" s="151">
        <f>IFERROR('Specifications (L1, L2, L3)'!H162/'Specifications (L1, L2, L3)'!F162/128,0)</f>
        <v>0</v>
      </c>
      <c r="M52" s="160"/>
      <c r="N52" s="160"/>
      <c r="O52" s="160"/>
      <c r="P52" s="161">
        <f>IFERROR('Specifications (L1, L2, L3)'!H105/'Specifications (L1, L2, L3)'!G105/16,0)</f>
        <v>0</v>
      </c>
      <c r="Q52" s="151">
        <f>IFERROR('Specifications (L1, L2, L3)'!H133/'Specifications (L1, L2, L3)'!G133/16,0)</f>
        <v>0</v>
      </c>
      <c r="R52" s="204">
        <f>IFERROR('Specifications (L1, L2, L3)'!H173/'Specifications (L1, L2, L3)'!G173/16,0)</f>
        <v>0</v>
      </c>
      <c r="S52" s="192">
        <f>IFERROR(IF(AND(G52*J52&gt;0,M52*P52&gt;0),IF(G52*J52&lt;M52*P52,G52*J52,M52*P52),IF(G52*J52&gt;M52*P52,G52*J52,M52*P52)),"")</f>
        <v>0</v>
      </c>
      <c r="T52" s="205">
        <f t="shared" ref="T52" si="23">IFERROR(IF(AND(H52*K52&gt;0,N52*Q52&gt;0),IF(H52*K52&lt;N52*Q52,H52*K52,N52*Q52),IF(H52*K52&gt;N52*Q52,H52*K52,N52*Q52)),"")</f>
        <v>0</v>
      </c>
      <c r="U52" s="205">
        <f t="shared" ref="U52" si="24">IFERROR(IF(AND(I52*L52&gt;0,O52*R52&gt;0),IF(I52*L52&lt;O52*R52,I52*L52,O52*R52),IF(I52*L52&gt;O52*R52,I52*L52,O52*R52)),"")</f>
        <v>0</v>
      </c>
      <c r="V52" s="164">
        <f>SUM(S52:U52)</f>
        <v>0</v>
      </c>
      <c r="W52" s="206">
        <f>V52*F52</f>
        <v>0</v>
      </c>
      <c r="X52" s="299" t="s">
        <v>107</v>
      </c>
    </row>
    <row r="53" spans="1:24" s="243" customFormat="1" ht="16.5" thickBot="1" x14ac:dyDescent="0.3">
      <c r="A53" s="397"/>
      <c r="B53" s="400"/>
      <c r="C53" s="417"/>
      <c r="D53" s="419"/>
      <c r="E53" s="42" t="s">
        <v>189</v>
      </c>
      <c r="F53" s="38">
        <v>5500</v>
      </c>
      <c r="G53" s="150"/>
      <c r="H53" s="210"/>
      <c r="I53" s="211"/>
      <c r="J53" s="204">
        <f>IFERROR('Specifications (L1, L2, L3)'!H148/'Specifications (L1, L2, L3)'!F148/128,0)</f>
        <v>0</v>
      </c>
      <c r="K53" s="204"/>
      <c r="L53" s="209"/>
      <c r="M53" s="150"/>
      <c r="N53" s="210"/>
      <c r="O53" s="211"/>
      <c r="P53" s="204">
        <f>IFERROR('Specifications (L1, L2, L3)'!H150/'Specifications (L1, L2, L3)'!G150/16,0)</f>
        <v>0</v>
      </c>
      <c r="Q53" s="204"/>
      <c r="R53" s="212"/>
      <c r="S53" s="164">
        <f>IFERROR(IF(AND(G53*J53&gt;0,M53*P53&gt;0),IF(G53*J53&lt;M53*P53,G53*J53,M53*P53),IF(G53*J53&gt;M53*P53,G53*J53,M53*P53)),"")</f>
        <v>0</v>
      </c>
      <c r="T53" s="205"/>
      <c r="U53" s="213"/>
      <c r="V53" s="164">
        <f>SUM(S53:U53)</f>
        <v>0</v>
      </c>
      <c r="W53" s="206">
        <f>V53*F53</f>
        <v>0</v>
      </c>
      <c r="X53" s="299"/>
    </row>
    <row r="54" spans="1:24" s="243" customFormat="1" ht="16.5" thickBot="1" x14ac:dyDescent="0.3">
      <c r="A54" s="302"/>
      <c r="B54" s="228"/>
      <c r="C54" s="228"/>
      <c r="D54" s="228"/>
      <c r="E54" s="303"/>
      <c r="F54" s="303"/>
      <c r="G54" s="307"/>
      <c r="H54" s="307"/>
      <c r="I54" s="307"/>
      <c r="J54" s="304"/>
      <c r="K54" s="304"/>
      <c r="L54" s="304"/>
      <c r="M54" s="307"/>
      <c r="N54" s="307"/>
      <c r="O54" s="307"/>
      <c r="P54" s="304"/>
      <c r="Q54" s="304"/>
      <c r="R54" s="304"/>
      <c r="S54" s="305"/>
      <c r="T54" s="304"/>
      <c r="U54" s="304"/>
      <c r="V54" s="305"/>
      <c r="W54" s="166">
        <f>SUM(W52:W53)</f>
        <v>0</v>
      </c>
      <c r="X54" s="299"/>
    </row>
    <row r="55" spans="1:24" s="243" customFormat="1" ht="16.5" thickBot="1" x14ac:dyDescent="0.3">
      <c r="A55" s="308"/>
      <c r="B55" s="217"/>
      <c r="C55" s="217"/>
      <c r="D55" s="217"/>
      <c r="E55" s="217"/>
      <c r="F55" s="217"/>
      <c r="G55" s="309"/>
      <c r="H55" s="309"/>
      <c r="I55" s="309"/>
      <c r="J55" s="306"/>
      <c r="K55" s="306"/>
      <c r="L55" s="306"/>
      <c r="M55" s="309"/>
      <c r="N55" s="309"/>
      <c r="O55" s="309"/>
      <c r="P55" s="306"/>
      <c r="Q55" s="306"/>
      <c r="R55" s="306"/>
      <c r="S55" s="306"/>
      <c r="T55" s="306"/>
      <c r="U55" s="306"/>
      <c r="V55" s="306"/>
      <c r="W55" s="214"/>
      <c r="X55" s="299"/>
    </row>
    <row r="56" spans="1:24" s="243" customFormat="1" ht="16.5" thickBot="1" x14ac:dyDescent="0.3">
      <c r="A56" s="395" t="s">
        <v>159</v>
      </c>
      <c r="B56" s="398" t="s">
        <v>162</v>
      </c>
      <c r="C56" s="416">
        <v>1</v>
      </c>
      <c r="D56" s="418" t="s">
        <v>192</v>
      </c>
      <c r="E56" s="41" t="s">
        <v>188</v>
      </c>
      <c r="F56" s="40">
        <v>15500</v>
      </c>
      <c r="G56" s="160"/>
      <c r="H56" s="160"/>
      <c r="I56" s="160"/>
      <c r="J56" s="161">
        <f>IFERROR('Specifications (L1, L2, L3)'!H92/'Specifications (L1, L2, L3)'!F92/128,0)</f>
        <v>0</v>
      </c>
      <c r="K56" s="151">
        <f>IFERROR('Specifications (L1, L2, L3)'!H119/'Specifications (L1, L2, L3)'!F119/128,0)</f>
        <v>0</v>
      </c>
      <c r="L56" s="151">
        <f>IFERROR('Specifications (L1, L2, L3)'!H162/'Specifications (L1, L2, L3)'!F162/128,0)</f>
        <v>0</v>
      </c>
      <c r="M56" s="160"/>
      <c r="N56" s="160"/>
      <c r="O56" s="160"/>
      <c r="P56" s="161">
        <f>IFERROR('Specifications (L1, L2, L3)'!H105/'Specifications (L1, L2, L3)'!G105/16,0)</f>
        <v>0</v>
      </c>
      <c r="Q56" s="151">
        <f>IFERROR('Specifications (L1, L2, L3)'!H133/'Specifications (L1, L2, L3)'!G133/16,0)</f>
        <v>0</v>
      </c>
      <c r="R56" s="204">
        <f>IFERROR('Specifications (L1, L2, L3)'!H173/'Specifications (L1, L2, L3)'!G173/16,0)</f>
        <v>0</v>
      </c>
      <c r="S56" s="192">
        <f>IFERROR(IF(AND(G56*J56&gt;0,M56*P56&gt;0),IF(G56*J56&lt;M56*P56,G56*J56,M56*P56),IF(G56*J56&gt;M56*P56,G56*J56,M56*P56)),"")</f>
        <v>0</v>
      </c>
      <c r="T56" s="205">
        <f t="shared" ref="T56" si="25">IFERROR(IF(AND(H56*K56&gt;0,N56*Q56&gt;0),IF(H56*K56&lt;N56*Q56,H56*K56,N56*Q56),IF(H56*K56&gt;N56*Q56,H56*K56,N56*Q56)),"")</f>
        <v>0</v>
      </c>
      <c r="U56" s="205">
        <f t="shared" ref="U56" si="26">IFERROR(IF(AND(I56*L56&gt;0,O56*R56&gt;0),IF(I56*L56&lt;O56*R56,I56*L56,O56*R56),IF(I56*L56&gt;O56*R56,I56*L56,O56*R56)),"")</f>
        <v>0</v>
      </c>
      <c r="V56" s="164">
        <f>SUM(S56:U56)</f>
        <v>0</v>
      </c>
      <c r="W56" s="206">
        <f>V56*F56</f>
        <v>0</v>
      </c>
      <c r="X56" s="299" t="s">
        <v>107</v>
      </c>
    </row>
    <row r="57" spans="1:24" s="243" customFormat="1" ht="16.5" thickBot="1" x14ac:dyDescent="0.3">
      <c r="A57" s="397"/>
      <c r="B57" s="400"/>
      <c r="C57" s="417"/>
      <c r="D57" s="419"/>
      <c r="E57" s="42" t="s">
        <v>189</v>
      </c>
      <c r="F57" s="38">
        <v>2000</v>
      </c>
      <c r="G57" s="150"/>
      <c r="H57" s="210"/>
      <c r="I57" s="211"/>
      <c r="J57" s="204">
        <f>IFERROR('Specifications (L1, L2, L3)'!H148/'Specifications (L1, L2, L3)'!F148/128,0)</f>
        <v>0</v>
      </c>
      <c r="K57" s="204"/>
      <c r="L57" s="209"/>
      <c r="M57" s="150"/>
      <c r="N57" s="210"/>
      <c r="O57" s="211"/>
      <c r="P57" s="204">
        <f>IFERROR('Specifications (L1, L2, L3)'!H150/'Specifications (L1, L2, L3)'!G150/16,0)</f>
        <v>0</v>
      </c>
      <c r="Q57" s="204"/>
      <c r="R57" s="212"/>
      <c r="S57" s="164">
        <f>IFERROR(IF(AND(G57*J57&gt;0,M57*P57&gt;0),IF(G57*J57&lt;M57*P57,G57*J57,M57*P57),IF(G57*J57&gt;M57*P57,G57*J57,M57*P57)),"")</f>
        <v>0</v>
      </c>
      <c r="T57" s="205"/>
      <c r="U57" s="213"/>
      <c r="V57" s="164">
        <f>SUM(S57:U57)</f>
        <v>0</v>
      </c>
      <c r="W57" s="206">
        <f>V57*F57</f>
        <v>0</v>
      </c>
      <c r="X57" s="299"/>
    </row>
    <row r="58" spans="1:24" s="243" customFormat="1" ht="16.5" thickBot="1" x14ac:dyDescent="0.3">
      <c r="A58" s="302"/>
      <c r="B58" s="228"/>
      <c r="C58" s="228"/>
      <c r="D58" s="228"/>
      <c r="E58" s="303"/>
      <c r="F58" s="303"/>
      <c r="G58" s="307"/>
      <c r="H58" s="307"/>
      <c r="I58" s="307"/>
      <c r="J58" s="304"/>
      <c r="K58" s="304"/>
      <c r="L58" s="304"/>
      <c r="M58" s="307"/>
      <c r="N58" s="307"/>
      <c r="O58" s="307"/>
      <c r="P58" s="304"/>
      <c r="Q58" s="304"/>
      <c r="R58" s="304"/>
      <c r="S58" s="305"/>
      <c r="T58" s="304"/>
      <c r="U58" s="304"/>
      <c r="V58" s="305"/>
      <c r="W58" s="166">
        <f>SUM(W56:W57)</f>
        <v>0</v>
      </c>
      <c r="X58" s="299"/>
    </row>
    <row r="59" spans="1:24" s="243" customFormat="1" ht="16.5" thickBot="1" x14ac:dyDescent="0.3">
      <c r="A59" s="308"/>
      <c r="B59" s="217"/>
      <c r="C59" s="217"/>
      <c r="D59" s="217"/>
      <c r="E59" s="217"/>
      <c r="F59" s="217"/>
      <c r="G59" s="309"/>
      <c r="H59" s="309"/>
      <c r="I59" s="309"/>
      <c r="J59" s="306"/>
      <c r="K59" s="306"/>
      <c r="L59" s="306"/>
      <c r="M59" s="309"/>
      <c r="N59" s="309"/>
      <c r="O59" s="309"/>
      <c r="P59" s="306"/>
      <c r="Q59" s="306"/>
      <c r="R59" s="306"/>
      <c r="S59" s="306"/>
      <c r="T59" s="306"/>
      <c r="U59" s="306"/>
      <c r="V59" s="306"/>
      <c r="W59" s="214"/>
      <c r="X59" s="299"/>
    </row>
    <row r="60" spans="1:24" s="243" customFormat="1" ht="16.5" thickBot="1" x14ac:dyDescent="0.3">
      <c r="A60" s="395" t="s">
        <v>159</v>
      </c>
      <c r="B60" s="398" t="s">
        <v>165</v>
      </c>
      <c r="C60" s="416">
        <v>1</v>
      </c>
      <c r="D60" s="418" t="s">
        <v>206</v>
      </c>
      <c r="E60" s="41" t="s">
        <v>188</v>
      </c>
      <c r="F60" s="40">
        <v>11500</v>
      </c>
      <c r="G60" s="160"/>
      <c r="H60" s="160"/>
      <c r="I60" s="160"/>
      <c r="J60" s="161">
        <f>IFERROR('Specifications (L1, L2, L3)'!H92/'Specifications (L1, L2, L3)'!F92/128,0)</f>
        <v>0</v>
      </c>
      <c r="K60" s="151">
        <f>IFERROR('Specifications (L1, L2, L3)'!H119/'Specifications (L1, L2, L3)'!F119/128,0)</f>
        <v>0</v>
      </c>
      <c r="L60" s="151">
        <f>IFERROR('Specifications (L1, L2, L3)'!H162/'Specifications (L1, L2, L3)'!F162/128,0)</f>
        <v>0</v>
      </c>
      <c r="M60" s="160"/>
      <c r="N60" s="160"/>
      <c r="O60" s="160"/>
      <c r="P60" s="161">
        <f>IFERROR('Specifications (L1, L2, L3)'!H105/'Specifications (L1, L2, L3)'!G105/16,0)</f>
        <v>0</v>
      </c>
      <c r="Q60" s="151">
        <f>IFERROR('Specifications (L1, L2, L3)'!H133/'Specifications (L1, L2, L3)'!G133/16,0)</f>
        <v>0</v>
      </c>
      <c r="R60" s="204">
        <f>IFERROR('Specifications (L1, L2, L3)'!H173/'Specifications (L1, L2, L3)'!G173/16,0)</f>
        <v>0</v>
      </c>
      <c r="S60" s="192">
        <f>IFERROR(IF(AND(G60*J60&gt;0,M60*P60&gt;0),IF(G60*J60&lt;M60*P60,G60*J60,M60*P60),IF(G60*J60&gt;M60*P60,G60*J60,M60*P60)),"")</f>
        <v>0</v>
      </c>
      <c r="T60" s="205">
        <f t="shared" ref="T60" si="27">IFERROR(IF(AND(H60*K60&gt;0,N60*Q60&gt;0),IF(H60*K60&lt;N60*Q60,H60*K60,N60*Q60),IF(H60*K60&gt;N60*Q60,H60*K60,N60*Q60)),"")</f>
        <v>0</v>
      </c>
      <c r="U60" s="205">
        <f t="shared" ref="U60" si="28">IFERROR(IF(AND(I60*L60&gt;0,O60*R60&gt;0),IF(I60*L60&lt;O60*R60,I60*L60,O60*R60),IF(I60*L60&gt;O60*R60,I60*L60,O60*R60)),"")</f>
        <v>0</v>
      </c>
      <c r="V60" s="164">
        <f>SUM(S60:U60)</f>
        <v>0</v>
      </c>
      <c r="W60" s="206">
        <f>V60*F60</f>
        <v>0</v>
      </c>
      <c r="X60" s="299" t="s">
        <v>107</v>
      </c>
    </row>
    <row r="61" spans="1:24" s="243" customFormat="1" ht="16.5" thickBot="1" x14ac:dyDescent="0.3">
      <c r="A61" s="397"/>
      <c r="B61" s="400"/>
      <c r="C61" s="417"/>
      <c r="D61" s="419"/>
      <c r="E61" s="42" t="s">
        <v>189</v>
      </c>
      <c r="F61" s="38">
        <v>1300</v>
      </c>
      <c r="G61" s="150"/>
      <c r="H61" s="210"/>
      <c r="I61" s="211"/>
      <c r="J61" s="204">
        <f>IFERROR('Specifications (L1, L2, L3)'!H148/'Specifications (L1, L2, L3)'!F148/128,0)</f>
        <v>0</v>
      </c>
      <c r="K61" s="204"/>
      <c r="L61" s="209"/>
      <c r="M61" s="150"/>
      <c r="N61" s="210"/>
      <c r="O61" s="211"/>
      <c r="P61" s="204">
        <f>IFERROR('Specifications (L1, L2, L3)'!H150/'Specifications (L1, L2, L3)'!G150/16,0)</f>
        <v>0</v>
      </c>
      <c r="Q61" s="204"/>
      <c r="R61" s="212"/>
      <c r="S61" s="164">
        <f>IFERROR(IF(AND(G61*J61&gt;0,M61*P61&gt;0),IF(G61*J61&lt;M61*P61,G61*J61,M61*P61),IF(G61*J61&gt;M61*P61,G61*J61,M61*P61)),"")</f>
        <v>0</v>
      </c>
      <c r="T61" s="205"/>
      <c r="U61" s="213"/>
      <c r="V61" s="164">
        <f>SUM(S61:U61)</f>
        <v>0</v>
      </c>
      <c r="W61" s="206">
        <f>V61*F61</f>
        <v>0</v>
      </c>
      <c r="X61" s="299"/>
    </row>
    <row r="62" spans="1:24" s="243" customFormat="1" ht="16.5" thickBot="1" x14ac:dyDescent="0.3">
      <c r="A62" s="302"/>
      <c r="B62" s="228"/>
      <c r="C62" s="228"/>
      <c r="D62" s="228"/>
      <c r="E62" s="303"/>
      <c r="F62" s="303"/>
      <c r="G62" s="307"/>
      <c r="H62" s="307"/>
      <c r="I62" s="307"/>
      <c r="J62" s="304"/>
      <c r="K62" s="304"/>
      <c r="L62" s="304"/>
      <c r="M62" s="307"/>
      <c r="N62" s="307"/>
      <c r="O62" s="307"/>
      <c r="P62" s="304"/>
      <c r="Q62" s="304"/>
      <c r="R62" s="304"/>
      <c r="S62" s="305"/>
      <c r="T62" s="304"/>
      <c r="U62" s="304"/>
      <c r="V62" s="305"/>
      <c r="W62" s="166">
        <f>SUM(W60:W61)</f>
        <v>0</v>
      </c>
      <c r="X62" s="299"/>
    </row>
    <row r="63" spans="1:24" s="243" customFormat="1" ht="16.5" thickBot="1" x14ac:dyDescent="0.3">
      <c r="A63" s="308"/>
      <c r="B63" s="217"/>
      <c r="C63" s="217"/>
      <c r="D63" s="217"/>
      <c r="E63" s="217"/>
      <c r="F63" s="217"/>
      <c r="G63" s="309"/>
      <c r="H63" s="309"/>
      <c r="I63" s="309"/>
      <c r="J63" s="306"/>
      <c r="K63" s="306"/>
      <c r="L63" s="306"/>
      <c r="M63" s="309"/>
      <c r="N63" s="309"/>
      <c r="O63" s="309"/>
      <c r="P63" s="306"/>
      <c r="Q63" s="306"/>
      <c r="R63" s="306"/>
      <c r="S63" s="306"/>
      <c r="T63" s="306"/>
      <c r="U63" s="306"/>
      <c r="V63" s="306"/>
      <c r="W63" s="214"/>
      <c r="X63" s="299"/>
    </row>
    <row r="64" spans="1:24" s="243" customFormat="1" ht="16.5" thickBot="1" x14ac:dyDescent="0.3">
      <c r="A64" s="395" t="s">
        <v>167</v>
      </c>
      <c r="B64" s="398" t="s">
        <v>168</v>
      </c>
      <c r="C64" s="416">
        <v>1</v>
      </c>
      <c r="D64" s="418" t="s">
        <v>207</v>
      </c>
      <c r="E64" s="41" t="s">
        <v>188</v>
      </c>
      <c r="F64" s="40">
        <v>34000</v>
      </c>
      <c r="G64" s="160"/>
      <c r="H64" s="160"/>
      <c r="I64" s="160"/>
      <c r="J64" s="161">
        <f>IFERROR('Specifications (L1, L2, L3)'!J92/'Specifications (L1, L2, L3)'!F92/128,0)</f>
        <v>0</v>
      </c>
      <c r="K64" s="151">
        <f>IFERROR('Specifications (L1, L2, L3)'!J119/'Specifications (L1, L2, L3)'!F119/128,0)</f>
        <v>0</v>
      </c>
      <c r="L64" s="151">
        <f>IFERROR('Specifications (L1, L2, L3)'!J162/'Specifications (L1, L2, L3)'!F162/128,0)</f>
        <v>0</v>
      </c>
      <c r="M64" s="160"/>
      <c r="N64" s="160"/>
      <c r="O64" s="160"/>
      <c r="P64" s="161">
        <f>IFERROR('Specifications (L1, L2, L3)'!J105/'Specifications (L1, L2, L3)'!G105/16,0)</f>
        <v>0</v>
      </c>
      <c r="Q64" s="151">
        <f>IFERROR('Specifications (L1, L2, L3)'!J133/'Specifications (L1, L2, L3)'!G133/16,0)</f>
        <v>0</v>
      </c>
      <c r="R64" s="204">
        <f>IFERROR('Specifications (L1, L2, L3)'!J173/'Specifications (L1, L2, L3)'!G173/16,0)</f>
        <v>0</v>
      </c>
      <c r="S64" s="192">
        <f>IFERROR(IF(AND(G64*J64&gt;0,M64*P64&gt;0),IF(G64*J64&lt;M64*P64,G64*J64,M64*P64),IF(G64*J64&gt;M64*P64,G64*J64,M64*P64)),"")</f>
        <v>0</v>
      </c>
      <c r="T64" s="205">
        <f t="shared" ref="T64" si="29">IFERROR(IF(AND(H64*K64&gt;0,N64*Q64&gt;0),IF(H64*K64&lt;N64*Q64,H64*K64,N64*Q64),IF(H64*K64&gt;N64*Q64,H64*K64,N64*Q64)),"")</f>
        <v>0</v>
      </c>
      <c r="U64" s="205">
        <f t="shared" ref="U64" si="30">IFERROR(IF(AND(I64*L64&gt;0,O64*R64&gt;0),IF(I64*L64&lt;O64*R64,I64*L64,O64*R64),IF(I64*L64&gt;O64*R64,I64*L64,O64*R64)),"")</f>
        <v>0</v>
      </c>
      <c r="V64" s="164">
        <f>SUM(S64:U64)</f>
        <v>0</v>
      </c>
      <c r="W64" s="206">
        <f>V64*F64</f>
        <v>0</v>
      </c>
      <c r="X64" s="299" t="s">
        <v>107</v>
      </c>
    </row>
    <row r="65" spans="1:24" s="243" customFormat="1" ht="16.5" thickBot="1" x14ac:dyDescent="0.3">
      <c r="A65" s="397"/>
      <c r="B65" s="400"/>
      <c r="C65" s="417"/>
      <c r="D65" s="419"/>
      <c r="E65" s="42" t="s">
        <v>189</v>
      </c>
      <c r="F65" s="38">
        <v>4000</v>
      </c>
      <c r="G65" s="150"/>
      <c r="H65" s="210"/>
      <c r="I65" s="211"/>
      <c r="J65" s="204">
        <f>IFERROR('Specifications (L1, L2, L3)'!J148/'Specifications (L1, L2, L3)'!F148/128,0)</f>
        <v>0</v>
      </c>
      <c r="K65" s="204"/>
      <c r="L65" s="209"/>
      <c r="M65" s="150"/>
      <c r="N65" s="210"/>
      <c r="O65" s="211"/>
      <c r="P65" s="204">
        <f>IFERROR('Specifications (L1, L2, L3)'!J150/'Specifications (L1, L2, L3)'!G150/16,0)</f>
        <v>0</v>
      </c>
      <c r="Q65" s="204"/>
      <c r="R65" s="212"/>
      <c r="S65" s="164">
        <f>IFERROR(IF(AND(G65*J65&gt;0,M65*P65&gt;0),IF(G65*J65&lt;M65*P65,G65*J65,M65*P65),IF(G65*J65&gt;M65*P65,G65*J65,M65*P65)),"")</f>
        <v>0</v>
      </c>
      <c r="T65" s="205"/>
      <c r="U65" s="213"/>
      <c r="V65" s="164">
        <f>SUM(S65:U65)</f>
        <v>0</v>
      </c>
      <c r="W65" s="206">
        <f>V65*F65</f>
        <v>0</v>
      </c>
      <c r="X65" s="299"/>
    </row>
    <row r="66" spans="1:24" s="243" customFormat="1" ht="16.5" thickBot="1" x14ac:dyDescent="0.3">
      <c r="A66" s="302"/>
      <c r="B66" s="228"/>
      <c r="C66" s="228"/>
      <c r="D66" s="228"/>
      <c r="E66" s="303"/>
      <c r="F66" s="303"/>
      <c r="G66" s="303"/>
      <c r="H66" s="303"/>
      <c r="I66" s="303"/>
      <c r="J66" s="303"/>
      <c r="K66" s="303"/>
      <c r="L66" s="303"/>
      <c r="M66" s="303"/>
      <c r="N66" s="303"/>
      <c r="O66" s="303"/>
      <c r="P66" s="303"/>
      <c r="Q66" s="303"/>
      <c r="R66" s="303"/>
      <c r="S66" s="228"/>
      <c r="T66" s="303"/>
      <c r="U66" s="303"/>
      <c r="V66" s="228"/>
      <c r="W66" s="156">
        <f>SUM(W64:W65)</f>
        <v>0</v>
      </c>
      <c r="X66" s="299"/>
    </row>
    <row r="67" spans="1:24" s="243" customFormat="1" ht="16.5" thickBot="1" x14ac:dyDescent="0.3">
      <c r="A67" s="424" t="s">
        <v>240</v>
      </c>
      <c r="B67" s="425"/>
      <c r="C67" s="425"/>
      <c r="D67" s="425"/>
      <c r="E67" s="425"/>
      <c r="F67" s="425"/>
      <c r="G67" s="425"/>
      <c r="H67" s="425"/>
      <c r="I67" s="425"/>
      <c r="J67" s="425"/>
      <c r="K67" s="425"/>
      <c r="L67" s="425"/>
      <c r="M67" s="425"/>
      <c r="N67" s="425"/>
      <c r="O67" s="425"/>
      <c r="P67" s="425"/>
      <c r="Q67" s="425"/>
      <c r="R67" s="425"/>
      <c r="S67" s="425"/>
      <c r="T67" s="425"/>
      <c r="U67" s="425"/>
      <c r="V67" s="425"/>
      <c r="W67" s="166">
        <f>SUM(W6,W10,W14,W18,W22,W26,W30,W34,W38,W42,W46,W50,W54,W58,W62,W66)</f>
        <v>0</v>
      </c>
      <c r="X67" s="299"/>
    </row>
  </sheetData>
  <sheetProtection algorithmName="SHA-512" hashValue="hUM+UHuIRUyPSffNjWGzIXGGVKkmMMk9NpPkz9sICDc+P2emXau/l01GB+lptS0Ukx3Lg6gvCL/CIEsrnr6H3A==" saltValue="RYBXqfgJUY7pjtn+0O2jlg==" spinCount="100000" sheet="1" selectLockedCells="1"/>
  <mergeCells count="67">
    <mergeCell ref="A67:V67"/>
    <mergeCell ref="D60:D61"/>
    <mergeCell ref="C60:C61"/>
    <mergeCell ref="B60:B61"/>
    <mergeCell ref="A60:A61"/>
    <mergeCell ref="A64:A65"/>
    <mergeCell ref="B64:B65"/>
    <mergeCell ref="C64:C65"/>
    <mergeCell ref="D64:D65"/>
    <mergeCell ref="A52:A53"/>
    <mergeCell ref="B52:B53"/>
    <mergeCell ref="C52:C53"/>
    <mergeCell ref="D52:D53"/>
    <mergeCell ref="A56:A57"/>
    <mergeCell ref="B56:B57"/>
    <mergeCell ref="C56:C57"/>
    <mergeCell ref="D56:D57"/>
    <mergeCell ref="A44:A45"/>
    <mergeCell ref="B44:B45"/>
    <mergeCell ref="C44:C45"/>
    <mergeCell ref="D44:D45"/>
    <mergeCell ref="A48:A49"/>
    <mergeCell ref="B48:B49"/>
    <mergeCell ref="C48:C49"/>
    <mergeCell ref="D48:D49"/>
    <mergeCell ref="A36:A37"/>
    <mergeCell ref="B36:B37"/>
    <mergeCell ref="C36:C37"/>
    <mergeCell ref="D36:D37"/>
    <mergeCell ref="A40:A41"/>
    <mergeCell ref="B40:B41"/>
    <mergeCell ref="C40:C41"/>
    <mergeCell ref="D40:D41"/>
    <mergeCell ref="D28:D29"/>
    <mergeCell ref="C28:C29"/>
    <mergeCell ref="A28:A29"/>
    <mergeCell ref="B28:B29"/>
    <mergeCell ref="A32:A33"/>
    <mergeCell ref="B32:B33"/>
    <mergeCell ref="C32:C33"/>
    <mergeCell ref="D32:D33"/>
    <mergeCell ref="A20:A21"/>
    <mergeCell ref="B20:B21"/>
    <mergeCell ref="C20:C21"/>
    <mergeCell ref="D20:D21"/>
    <mergeCell ref="A24:A25"/>
    <mergeCell ref="B24:B25"/>
    <mergeCell ref="C24:C25"/>
    <mergeCell ref="D24:D25"/>
    <mergeCell ref="C8:C9"/>
    <mergeCell ref="D8:D9"/>
    <mergeCell ref="C12:C13"/>
    <mergeCell ref="D12:D13"/>
    <mergeCell ref="C16:C17"/>
    <mergeCell ref="D16:D17"/>
    <mergeCell ref="A8:A9"/>
    <mergeCell ref="B8:B9"/>
    <mergeCell ref="A12:A13"/>
    <mergeCell ref="B12:B13"/>
    <mergeCell ref="A16:A17"/>
    <mergeCell ref="B16:B17"/>
    <mergeCell ref="A1:W1"/>
    <mergeCell ref="A2:W2"/>
    <mergeCell ref="A4:A5"/>
    <mergeCell ref="B4:B5"/>
    <mergeCell ref="C4:C5"/>
    <mergeCell ref="D4:D5"/>
  </mergeCells>
  <pageMargins left="0.7" right="0.7" top="0.75" bottom="0.75" header="0.3" footer="0.3"/>
  <pageSetup paperSize="17" orientation="landscape" verticalDpi="12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093146-2425-4B32-9F46-6EDC1DF08973}">
  <sheetPr>
    <tabColor rgb="FFFFFF00"/>
  </sheetPr>
  <dimension ref="A1:N87"/>
  <sheetViews>
    <sheetView showGridLines="0" topLeftCell="A5" zoomScaleNormal="100" workbookViewId="0">
      <selection activeCell="G15" sqref="G15"/>
    </sheetView>
  </sheetViews>
  <sheetFormatPr defaultColWidth="143.140625" defaultRowHeight="15" x14ac:dyDescent="0.25"/>
  <cols>
    <col min="1" max="1" width="15.42578125" style="246" bestFit="1" customWidth="1"/>
    <col min="2" max="2" width="36.5703125" style="246" bestFit="1" customWidth="1"/>
    <col min="3" max="3" width="24.85546875" style="246" bestFit="1" customWidth="1"/>
    <col min="4" max="4" width="5.42578125" style="246" bestFit="1" customWidth="1"/>
    <col min="5" max="5" width="7.140625" style="246" bestFit="1" customWidth="1"/>
    <col min="6" max="6" width="43" style="246" bestFit="1" customWidth="1"/>
    <col min="7" max="7" width="18.42578125" style="246" bestFit="1" customWidth="1"/>
    <col min="8" max="8" width="27.85546875" style="246" bestFit="1" customWidth="1"/>
    <col min="9" max="9" width="24.42578125" style="246" bestFit="1" customWidth="1"/>
    <col min="10" max="10" width="29" style="251" bestFit="1" customWidth="1"/>
    <col min="11" max="11" width="28.5703125" style="349" hidden="1" customWidth="1"/>
    <col min="12" max="12" width="27.28515625" style="349" hidden="1" customWidth="1"/>
    <col min="13" max="13" width="27.42578125" style="295" customWidth="1"/>
    <col min="14" max="14" width="143.140625" style="296"/>
    <col min="15" max="16384" width="143.140625" style="246"/>
  </cols>
  <sheetData>
    <row r="1" spans="1:14" ht="25.5" x14ac:dyDescent="0.25">
      <c r="A1" s="401" t="s">
        <v>10</v>
      </c>
      <c r="B1" s="402"/>
      <c r="C1" s="402"/>
      <c r="D1" s="402"/>
      <c r="E1" s="402"/>
      <c r="F1" s="402"/>
      <c r="G1" s="402"/>
      <c r="H1" s="402"/>
      <c r="I1" s="402"/>
      <c r="J1" s="403"/>
    </row>
    <row r="2" spans="1:14" ht="26.25" thickBot="1" x14ac:dyDescent="0.3">
      <c r="A2" s="404" t="s">
        <v>208</v>
      </c>
      <c r="B2" s="405"/>
      <c r="C2" s="405"/>
      <c r="D2" s="405"/>
      <c r="E2" s="405"/>
      <c r="F2" s="405"/>
      <c r="G2" s="405"/>
      <c r="H2" s="405"/>
      <c r="I2" s="405"/>
      <c r="J2" s="406"/>
    </row>
    <row r="3" spans="1:14" s="298" customFormat="1" ht="31.5" x14ac:dyDescent="0.25">
      <c r="A3" s="229" t="s">
        <v>89</v>
      </c>
      <c r="B3" s="230" t="s">
        <v>90</v>
      </c>
      <c r="C3" s="230" t="s">
        <v>7</v>
      </c>
      <c r="D3" s="230" t="s">
        <v>8</v>
      </c>
      <c r="E3" s="230" t="s">
        <v>6</v>
      </c>
      <c r="F3" s="230" t="s">
        <v>232</v>
      </c>
      <c r="G3" s="231" t="s">
        <v>234</v>
      </c>
      <c r="H3" s="232" t="s">
        <v>325</v>
      </c>
      <c r="I3" s="231" t="s">
        <v>326</v>
      </c>
      <c r="J3" s="231" t="s">
        <v>99</v>
      </c>
      <c r="K3" s="353"/>
      <c r="L3" s="353"/>
      <c r="M3" s="354"/>
      <c r="N3" s="297"/>
    </row>
    <row r="4" spans="1:14" s="215" customFormat="1" ht="32.25" thickBot="1" x14ac:dyDescent="0.3">
      <c r="A4" s="426" t="s">
        <v>233</v>
      </c>
      <c r="B4" s="427"/>
      <c r="C4" s="427"/>
      <c r="D4" s="427"/>
      <c r="E4" s="427"/>
      <c r="F4" s="427"/>
      <c r="G4" s="427"/>
      <c r="H4" s="427"/>
      <c r="I4" s="427"/>
      <c r="J4" s="428"/>
      <c r="K4" s="350"/>
      <c r="L4" s="350"/>
      <c r="M4" s="199" t="s">
        <v>371</v>
      </c>
      <c r="N4" s="240"/>
    </row>
    <row r="5" spans="1:14" s="243" customFormat="1" ht="16.5" thickBot="1" x14ac:dyDescent="0.3">
      <c r="A5" s="216" t="s">
        <v>95</v>
      </c>
      <c r="B5" s="177" t="s">
        <v>191</v>
      </c>
      <c r="C5" s="41">
        <v>5800</v>
      </c>
      <c r="D5" s="41" t="s">
        <v>236</v>
      </c>
      <c r="E5" s="43">
        <v>3.1</v>
      </c>
      <c r="F5" s="310" t="s">
        <v>335</v>
      </c>
      <c r="G5" s="218">
        <v>0</v>
      </c>
      <c r="H5" s="233" t="str">
        <f>IF(G5&gt;0,IFERROR('Specifications (L1, L2, L3)'!H185/'Specifications (L1, L2, L3)'!G185/16*'Janitorial (LOT #3)'!G5,""),IFERROR('Specifications (L1, L2, L3)'!H185/'Specifications (L1, L2, L3)'!G185/16*'Janitorial (LOT #3)'!G5,""))</f>
        <v/>
      </c>
      <c r="I5" s="234" t="str">
        <f>IF(G5&gt;0,IFERROR('Specifications (L1, L2, L3)'!H185/'Specifications (L1, L2, L3)'!F185/128*'Janitorial (LOT #3)'!G5,""),IFERROR('Specifications (L1, L2, L3)'!H185/'Specifications (L1, L2, L3)'!F185/128*'Janitorial (LOT #3)'!G5,""))</f>
        <v/>
      </c>
      <c r="J5" s="142">
        <f t="shared" ref="J5:J17" si="0">IFERROR(IF(C5=0,0,IF(AND(H5="",I5=""),0,IF(AND(H5="",I5&lt;&gt;"",D5="GAL"),I5*C5*128,IF(AND(H5="",I5&lt;&gt;"",D5="LBS"),I5*C5*15.34,IF(AND(H5&lt;&gt;"",I5="",D5="GAL"),H5*(C5*8.344*16),IF(AND(H5&lt;&gt;"",I5="",D5="LBS"),H5*(C5*16),IF(AND(H5&lt;&gt;"",I5&lt;&gt;""),K5,"Error"))))))),0)</f>
        <v>0</v>
      </c>
      <c r="K5" s="355" t="e">
        <f t="shared" ref="K5:K17" si="1">IF(AND(I5/G5*C5*128&lt;H5/G5*C5*8.344*16,D5="GAL"),I5/G5*C5*128,IF(AND(I5/G5*C5*128*8.344&lt;H5/G5*16,D5="LBS"),I5/G5*C5*8.344*128,IF(AND(I5/G5*C5*128&gt;H5/G5*C5*8.344*16,D5="GAL"),H5/G5*C5*8.344*16,IF(AND(I5/G5*C5*128*8.344&gt;H5/G5*C5*16,D5="LBS"),H5/G5*C5*16))))</f>
        <v>#VALUE!</v>
      </c>
      <c r="L5" s="355"/>
      <c r="M5" s="356" t="s">
        <v>370</v>
      </c>
      <c r="N5" s="299"/>
    </row>
    <row r="6" spans="1:14" s="243" customFormat="1" ht="16.5" thickBot="1" x14ac:dyDescent="0.3">
      <c r="A6" s="219" t="s">
        <v>131</v>
      </c>
      <c r="B6" s="189" t="s">
        <v>132</v>
      </c>
      <c r="C6" s="39">
        <v>10500</v>
      </c>
      <c r="D6" s="39" t="s">
        <v>236</v>
      </c>
      <c r="E6" s="44">
        <v>3.2</v>
      </c>
      <c r="F6" s="311" t="s">
        <v>336</v>
      </c>
      <c r="G6" s="220">
        <v>0</v>
      </c>
      <c r="H6" s="235" t="str">
        <f>IF(G6&gt;0,IFERROR('Specifications (L1, L2, L3)'!H196/'Specifications (L1, L2, L3)'!G196/16*'Janitorial (LOT #3)'!G6,""),IFERROR('Specifications (L1, L2, L3)'!H196/'Specifications (L1, L2, L3)'!G196/16*'Janitorial (LOT #3)'!G6,""))</f>
        <v/>
      </c>
      <c r="I6" s="236" t="str">
        <f>IF(G6&gt;0,IFERROR('Specifications (L1, L2, L3)'!H196/'Specifications (L1, L2, L3)'!F196/128*'Janitorial (LOT #3)'!G6,""),IFERROR('Specifications (L1, L2, L3)'!H196/'Specifications (L1, L2, L3)'!F196/128*'Janitorial (LOT #3)'!G6,""))</f>
        <v/>
      </c>
      <c r="J6" s="166">
        <f t="shared" si="0"/>
        <v>0</v>
      </c>
      <c r="K6" s="355" t="e">
        <f t="shared" si="1"/>
        <v>#VALUE!</v>
      </c>
      <c r="L6" s="355" t="s">
        <v>107</v>
      </c>
      <c r="M6" s="356" t="s">
        <v>370</v>
      </c>
      <c r="N6" s="299"/>
    </row>
    <row r="7" spans="1:14" s="168" customFormat="1" ht="16.5" thickBot="1" x14ac:dyDescent="0.3">
      <c r="A7" s="219" t="s">
        <v>137</v>
      </c>
      <c r="B7" s="189" t="s">
        <v>138</v>
      </c>
      <c r="C7" s="39">
        <v>1300</v>
      </c>
      <c r="D7" s="39" t="s">
        <v>236</v>
      </c>
      <c r="E7" s="44">
        <v>3.3</v>
      </c>
      <c r="F7" s="311" t="s">
        <v>337</v>
      </c>
      <c r="G7" s="220">
        <v>0</v>
      </c>
      <c r="H7" s="235" t="str">
        <f>IF(G7&gt;0,IFERROR('Specifications (L1, L2, L3)'!H209/'Specifications (L1, L2, L3)'!G209/16*'Janitorial (LOT #3)'!G7,""),IFERROR('Specifications (L1, L2, L3)'!H209/'Specifications (L1, L2, L3)'!G209/16*'Janitorial (LOT #3)'!G7,""))</f>
        <v/>
      </c>
      <c r="I7" s="236" t="str">
        <f>IF(G7&gt;0,IFERROR('Specifications (L1, L2, L3)'!H209/'Specifications (L1, L2, L3)'!F209/128*'Janitorial (LOT #3)'!G7,""),IFERROR('Specifications (L1, L2, L3)'!H209/'Specifications (L1, L2, L3)'!F209/128*'Janitorial (LOT #3)'!G7,""))</f>
        <v/>
      </c>
      <c r="J7" s="166">
        <f t="shared" si="0"/>
        <v>0</v>
      </c>
      <c r="K7" s="355" t="e">
        <f t="shared" si="1"/>
        <v>#VALUE!</v>
      </c>
      <c r="L7" s="351"/>
      <c r="M7" s="356" t="s">
        <v>370</v>
      </c>
      <c r="N7" s="241"/>
    </row>
    <row r="8" spans="1:14" s="243" customFormat="1" ht="16.5" thickBot="1" x14ac:dyDescent="0.3">
      <c r="A8" s="219" t="s">
        <v>150</v>
      </c>
      <c r="B8" s="189" t="s">
        <v>151</v>
      </c>
      <c r="C8" s="39">
        <v>1000</v>
      </c>
      <c r="D8" s="39" t="s">
        <v>236</v>
      </c>
      <c r="E8" s="44">
        <v>3.4</v>
      </c>
      <c r="F8" s="311" t="s">
        <v>338</v>
      </c>
      <c r="G8" s="220">
        <v>0</v>
      </c>
      <c r="H8" s="235" t="str">
        <f>IF(G8&gt;0,IFERROR('Specifications (L1, L2, L3)'!H223/'Specifications (L1, L2, L3)'!G223/16*'Janitorial (LOT #3)'!G8,""),IFERROR('Specifications (L1, L2, L3)'!H223/'Specifications (L1, L2, L3)'!G223/16*'Janitorial (LOT #3)'!G8,""))</f>
        <v/>
      </c>
      <c r="I8" s="236" t="str">
        <f>IF(G8&gt;0,IFERROR('Specifications (L1, L2, L3)'!H223/'Specifications (L1, L2, L3)'!F223/128*'Janitorial (LOT #3)'!G8,""),IFERROR('Specifications (L1, L2, L3)'!H223/'Specifications (L1, L2, L3)'!F223/128*'Janitorial (LOT #3)'!G8,""))</f>
        <v/>
      </c>
      <c r="J8" s="166">
        <f t="shared" si="0"/>
        <v>0</v>
      </c>
      <c r="K8" s="355" t="e">
        <f t="shared" si="1"/>
        <v>#VALUE!</v>
      </c>
      <c r="L8" s="355" t="s">
        <v>107</v>
      </c>
      <c r="M8" s="356" t="s">
        <v>370</v>
      </c>
      <c r="N8" s="299"/>
    </row>
    <row r="9" spans="1:14" s="168" customFormat="1" ht="16.5" thickBot="1" x14ac:dyDescent="0.3">
      <c r="A9" s="219" t="s">
        <v>131</v>
      </c>
      <c r="B9" s="189" t="s">
        <v>152</v>
      </c>
      <c r="C9" s="39">
        <v>150</v>
      </c>
      <c r="D9" s="39" t="s">
        <v>236</v>
      </c>
      <c r="E9" s="44">
        <v>3.5</v>
      </c>
      <c r="F9" s="311" t="s">
        <v>339</v>
      </c>
      <c r="G9" s="220">
        <v>0</v>
      </c>
      <c r="H9" s="235" t="str">
        <f>IF(G9&gt;0,IFERROR('Specifications (L1, L2, L3)'!H236/'Specifications (L1, L2, L3)'!G236/16*'Janitorial (LOT #3)'!G9,""),IFERROR('Specifications (L1, L2, L3)'!H236/'Specifications (L1, L2, L3)'!G236/16*'Janitorial (LOT #3)'!G9,""))</f>
        <v/>
      </c>
      <c r="I9" s="236" t="str">
        <f>IF(G9&gt;0,IFERROR('Specifications (L1, L2, L3)'!H236/'Specifications (L1, L2, L3)'!F236/128*'Janitorial (LOT #3)'!G9,""),IFERROR('Specifications (L1, L2, L3)'!H236/'Specifications (L1, L2, L3)'!F236/128*'Janitorial (LOT #3)'!G9,""))</f>
        <v/>
      </c>
      <c r="J9" s="166">
        <f t="shared" si="0"/>
        <v>0</v>
      </c>
      <c r="K9" s="355" t="e">
        <f t="shared" si="1"/>
        <v>#VALUE!</v>
      </c>
      <c r="L9" s="351"/>
      <c r="M9" s="356" t="s">
        <v>370</v>
      </c>
      <c r="N9" s="241"/>
    </row>
    <row r="10" spans="1:14" s="243" customFormat="1" ht="16.5" thickBot="1" x14ac:dyDescent="0.3">
      <c r="A10" s="219" t="s">
        <v>157</v>
      </c>
      <c r="B10" s="189" t="s">
        <v>161</v>
      </c>
      <c r="C10" s="39">
        <v>2100</v>
      </c>
      <c r="D10" s="39" t="s">
        <v>236</v>
      </c>
      <c r="E10" s="44">
        <v>3.6</v>
      </c>
      <c r="F10" s="311" t="s">
        <v>340</v>
      </c>
      <c r="G10" s="220">
        <v>0</v>
      </c>
      <c r="H10" s="235" t="str">
        <f>IF(G10&gt;0,IFERROR('Specifications (L1, L2, L3)'!H248/'Specifications (L1, L2, L3)'!G248/16*'Janitorial (LOT #3)'!G10,""),IFERROR('Specifications (L1, L2, L3)'!H248/'Specifications (L1, L2, L3)'!G248/16*'Janitorial (LOT #3)'!G10,""))</f>
        <v/>
      </c>
      <c r="I10" s="236" t="str">
        <f>IF(G10&gt;0,IFERROR('Specifications (L1, L2, L3)'!H248/'Specifications (L1, L2, L3)'!F248/128*'Janitorial (LOT #3)'!G10,""),IFERROR('Specifications (L1, L2, L3)'!H248/'Specifications (L1, L2, L3)'!F248/128*'Janitorial (LOT #3)'!G10,""))</f>
        <v/>
      </c>
      <c r="J10" s="166">
        <f t="shared" si="0"/>
        <v>0</v>
      </c>
      <c r="K10" s="355" t="e">
        <f t="shared" si="1"/>
        <v>#VALUE!</v>
      </c>
      <c r="L10" s="355" t="s">
        <v>107</v>
      </c>
      <c r="M10" s="356" t="s">
        <v>370</v>
      </c>
      <c r="N10" s="299"/>
    </row>
    <row r="11" spans="1:14" s="168" customFormat="1" ht="16.5" thickBot="1" x14ac:dyDescent="0.3">
      <c r="A11" s="219" t="s">
        <v>159</v>
      </c>
      <c r="B11" s="189" t="s">
        <v>160</v>
      </c>
      <c r="C11" s="39">
        <v>100</v>
      </c>
      <c r="D11" s="39" t="s">
        <v>236</v>
      </c>
      <c r="E11" s="44">
        <v>3.7</v>
      </c>
      <c r="F11" s="311" t="s">
        <v>341</v>
      </c>
      <c r="G11" s="220">
        <v>0</v>
      </c>
      <c r="H11" s="235" t="str">
        <f>IF(G11&gt;0,IFERROR('Specifications (L1, L2, L3)'!H256/'Specifications (L1, L2, L3)'!G256/16*'Janitorial (LOT #3)'!G11,""),IFERROR('Specifications (L1, L2, L3)'!H256/'Specifications (L1, L2, L3)'!G256/16*'Janitorial (LOT #3)'!G11,""))</f>
        <v/>
      </c>
      <c r="I11" s="236" t="str">
        <f>IF(G11&gt;0,IFERROR('Specifications (L1, L2, L3)'!H256/'Specifications (L1, L2, L3)'!F256/128*'Janitorial (LOT #3)'!G11,""),IFERROR('Specifications (L1, L2, L3)'!H256/'Specifications (L1, L2, L3)'!F256/128*'Janitorial (LOT #3)'!G11,""))</f>
        <v/>
      </c>
      <c r="J11" s="166">
        <f t="shared" si="0"/>
        <v>0</v>
      </c>
      <c r="K11" s="355" t="e">
        <f t="shared" si="1"/>
        <v>#VALUE!</v>
      </c>
      <c r="L11" s="351"/>
      <c r="M11" s="356" t="s">
        <v>370</v>
      </c>
      <c r="N11" s="241"/>
    </row>
    <row r="12" spans="1:14" s="168" customFormat="1" ht="16.5" thickBot="1" x14ac:dyDescent="0.3">
      <c r="A12" s="219"/>
      <c r="B12" s="189"/>
      <c r="C12" s="39">
        <v>1600</v>
      </c>
      <c r="D12" s="39" t="s">
        <v>236</v>
      </c>
      <c r="E12" s="44">
        <v>3.8</v>
      </c>
      <c r="F12" s="311" t="s">
        <v>342</v>
      </c>
      <c r="G12" s="220">
        <v>0</v>
      </c>
      <c r="H12" s="235" t="str">
        <f>IF(G12&gt;0,IFERROR('Specifications (L1, L2, L3)'!H264/'Specifications (L1, L2, L3)'!G264/16*'Janitorial (LOT #3)'!G12,""),IFERROR('Specifications (L1, L2, L3)'!H264/'Specifications (L1, L2, L3)'!G264/16*'Janitorial (LOT #3)'!G12,""))</f>
        <v/>
      </c>
      <c r="I12" s="236" t="str">
        <f>IF(G12&gt;0,IFERROR('Specifications (L1, L2, L3)'!H264/'Specifications (L1, L2, L3)'!F264/128*'Janitorial (LOT #3)'!G12,""),IFERROR('Specifications (L1, L2, L3)'!H264/'Specifications (L1, L2, L3)'!F264/128*'Janitorial (LOT #3)'!G12,""))</f>
        <v/>
      </c>
      <c r="J12" s="166">
        <f t="shared" si="0"/>
        <v>0</v>
      </c>
      <c r="K12" s="355" t="e">
        <f t="shared" si="1"/>
        <v>#VALUE!</v>
      </c>
      <c r="L12" s="351"/>
      <c r="M12" s="356" t="s">
        <v>370</v>
      </c>
      <c r="N12" s="241"/>
    </row>
    <row r="13" spans="1:14" s="243" customFormat="1" ht="16.5" thickBot="1" x14ac:dyDescent="0.3">
      <c r="A13" s="219"/>
      <c r="B13" s="189"/>
      <c r="C13" s="39">
        <v>800</v>
      </c>
      <c r="D13" s="39" t="s">
        <v>236</v>
      </c>
      <c r="E13" s="44">
        <v>3.9</v>
      </c>
      <c r="F13" s="311" t="s">
        <v>343</v>
      </c>
      <c r="G13" s="220">
        <v>0</v>
      </c>
      <c r="H13" s="235" t="str">
        <f>IF(G13&gt;0,IFERROR('Specifications (L1, L2, L3)'!H273/'Specifications (L1, L2, L3)'!G273/16*'Janitorial (LOT #3)'!G13,""),IFERROR('Specifications (L1, L2, L3)'!H273/'Specifications (L1, L2, L3)'!G273/16*'Janitorial (LOT #3)'!G13,""))</f>
        <v/>
      </c>
      <c r="I13" s="236" t="str">
        <f>IF(G13&gt;0,IFERROR('Specifications (L1, L2, L3)'!H273/'Specifications (L1, L2, L3)'!F273/128*'Janitorial (LOT #3)'!G13,""),IFERROR('Specifications (L1, L2, L3)'!H273/'Specifications (L1, L2, L3)'!F273/128*'Janitorial (LOT #3)'!G13,""))</f>
        <v/>
      </c>
      <c r="J13" s="166">
        <f t="shared" si="0"/>
        <v>0</v>
      </c>
      <c r="K13" s="355" t="e">
        <f t="shared" si="1"/>
        <v>#VALUE!</v>
      </c>
      <c r="L13" s="355" t="s">
        <v>107</v>
      </c>
      <c r="M13" s="356" t="s">
        <v>370</v>
      </c>
      <c r="N13" s="299"/>
    </row>
    <row r="14" spans="1:14" s="168" customFormat="1" ht="16.5" thickBot="1" x14ac:dyDescent="0.3">
      <c r="A14" s="221"/>
      <c r="B14" s="222"/>
      <c r="C14" s="39">
        <v>1600</v>
      </c>
      <c r="D14" s="39" t="s">
        <v>236</v>
      </c>
      <c r="E14" s="45">
        <v>3.1</v>
      </c>
      <c r="F14" s="311" t="s">
        <v>344</v>
      </c>
      <c r="G14" s="220">
        <v>0</v>
      </c>
      <c r="H14" s="235" t="str">
        <f>IF(G14&gt;0,IFERROR('Specifications (L1, L2, L3)'!H277/'Specifications (L1, L2, L3)'!G277/16*'Janitorial (LOT #3)'!G14,""),IFERROR('Specifications (L1, L2, L3)'!H277/'Specifications (L1, L2, L3)'!G277/16*'Janitorial (LOT #3)'!G14,""))</f>
        <v/>
      </c>
      <c r="I14" s="236" t="str">
        <f>IF(G14&gt;0,IFERROR('Specifications (L1, L2, L3)'!H277/'Specifications (L1, L2, L3)'!F277/128*'Janitorial (LOT #3)'!G14,""),IFERROR('Specifications (L1, L2, L3)'!H277/'Specifications (L1, L2, L3)'!F277/128*'Janitorial (LOT #3)'!G14,""))</f>
        <v/>
      </c>
      <c r="J14" s="166">
        <f t="shared" si="0"/>
        <v>0</v>
      </c>
      <c r="K14" s="355" t="e">
        <f t="shared" si="1"/>
        <v>#VALUE!</v>
      </c>
      <c r="L14" s="351"/>
      <c r="M14" s="356" t="s">
        <v>370</v>
      </c>
      <c r="N14" s="241"/>
    </row>
    <row r="15" spans="1:14" s="243" customFormat="1" ht="16.5" thickBot="1" x14ac:dyDescent="0.3">
      <c r="A15" s="219"/>
      <c r="B15" s="189"/>
      <c r="C15" s="39">
        <v>100</v>
      </c>
      <c r="D15" s="39" t="s">
        <v>236</v>
      </c>
      <c r="E15" s="45">
        <v>3.11</v>
      </c>
      <c r="F15" s="311" t="s">
        <v>345</v>
      </c>
      <c r="G15" s="220">
        <v>0</v>
      </c>
      <c r="H15" s="235" t="str">
        <f>IF(G15&gt;0,IFERROR('Specifications (L1, L2, L3)'!H282/'Specifications (L1, L2, L3)'!G282/16*'Janitorial (LOT #3)'!G15,""),IFERROR('Specifications (L1, L2, L3)'!H282/'Specifications (L1, L2, L3)'!G282/16*'Janitorial (LOT #3)'!G15,""))</f>
        <v/>
      </c>
      <c r="I15" s="236" t="str">
        <f>IF(G15&gt;0,IFERROR('Specifications (L1, L2, L3)'!H282/'Specifications (L1, L2, L3)'!F282/128*'Janitorial (LOT #3)'!G15,""),IFERROR('Specifications (L1, L2, L3)'!H282/'Specifications (L1, L2, L3)'!F282/128*'Janitorial (LOT #3)'!G15,""))</f>
        <v/>
      </c>
      <c r="J15" s="166">
        <f t="shared" si="0"/>
        <v>0</v>
      </c>
      <c r="K15" s="355" t="e">
        <f t="shared" si="1"/>
        <v>#VALUE!</v>
      </c>
      <c r="L15" s="355" t="s">
        <v>107</v>
      </c>
      <c r="M15" s="356" t="s">
        <v>370</v>
      </c>
      <c r="N15" s="299"/>
    </row>
    <row r="16" spans="1:14" s="168" customFormat="1" ht="16.5" thickBot="1" x14ac:dyDescent="0.3">
      <c r="A16" s="221"/>
      <c r="B16" s="222"/>
      <c r="C16" s="39">
        <v>1200</v>
      </c>
      <c r="D16" s="39" t="s">
        <v>236</v>
      </c>
      <c r="E16" s="45">
        <v>3.12</v>
      </c>
      <c r="F16" s="311" t="s">
        <v>346</v>
      </c>
      <c r="G16" s="220">
        <v>0</v>
      </c>
      <c r="H16" s="235" t="str">
        <f>IF(G16&gt;0,IFERROR('Specifications (L1, L2, L3)'!H288/'Specifications (L1, L2, L3)'!G288/16*'Janitorial (LOT #3)'!G16,""),IFERROR('Specifications (L1, L2, L3)'!H288/'Specifications (L1, L2, L3)'!G288/16*'Janitorial (LOT #3)'!G16,""))</f>
        <v/>
      </c>
      <c r="I16" s="236" t="str">
        <f>IF(G16&gt;0,IFERROR('Specifications (L1, L2, L3)'!H288/'Specifications (L1, L2, L3)'!F288/128*'Janitorial (LOT #3)'!G16,""),IFERROR('Specifications (L1, L2, L3)'!H288/'Specifications (L1, L2, L3)'!F288/128*'Janitorial (LOT #3)'!G16,""))</f>
        <v/>
      </c>
      <c r="J16" s="166">
        <f t="shared" si="0"/>
        <v>0</v>
      </c>
      <c r="K16" s="355" t="e">
        <f t="shared" si="1"/>
        <v>#VALUE!</v>
      </c>
      <c r="L16" s="351"/>
      <c r="M16" s="356" t="s">
        <v>370</v>
      </c>
      <c r="N16" s="241"/>
    </row>
    <row r="17" spans="1:14" s="243" customFormat="1" ht="16.5" thickBot="1" x14ac:dyDescent="0.3">
      <c r="A17" s="219"/>
      <c r="B17" s="189"/>
      <c r="C17" s="39">
        <v>8000</v>
      </c>
      <c r="D17" s="39" t="s">
        <v>236</v>
      </c>
      <c r="E17" s="45">
        <v>3.13</v>
      </c>
      <c r="F17" s="311" t="s">
        <v>347</v>
      </c>
      <c r="G17" s="220">
        <v>0</v>
      </c>
      <c r="H17" s="235" t="str">
        <f>IF(G17&gt;0,IFERROR('Specifications (L1, L2, L3)'!H295/'Specifications (L1, L2, L3)'!G295/16*'Janitorial (LOT #3)'!G17,""),IFERROR('Specifications (L1, L2, L3)'!H295/'Specifications (L1, L2, L3)'!G295/16*'Janitorial (LOT #3)'!G17,""))</f>
        <v/>
      </c>
      <c r="I17" s="236" t="str">
        <f>IF(G17&gt;0,IFERROR('Specifications (L1, L2, L3)'!H295/'Specifications (L1, L2, L3)'!F295/128*'Janitorial (LOT #3)'!G17,""),IFERROR('Specifications (L1, L2, L3)'!H295/'Specifications (L1, L2, L3)'!F295/128*'Janitorial (LOT #3)'!G17,""))</f>
        <v/>
      </c>
      <c r="J17" s="166">
        <f t="shared" si="0"/>
        <v>0</v>
      </c>
      <c r="K17" s="355" t="e">
        <f t="shared" si="1"/>
        <v>#VALUE!</v>
      </c>
      <c r="L17" s="355" t="s">
        <v>107</v>
      </c>
      <c r="M17" s="356" t="s">
        <v>370</v>
      </c>
      <c r="N17" s="299"/>
    </row>
    <row r="18" spans="1:14" s="168" customFormat="1" ht="16.5" thickBot="1" x14ac:dyDescent="0.3">
      <c r="A18" s="221"/>
      <c r="B18" s="222"/>
      <c r="C18" s="39">
        <v>2500</v>
      </c>
      <c r="D18" s="39" t="s">
        <v>237</v>
      </c>
      <c r="E18" s="45">
        <v>3.14</v>
      </c>
      <c r="F18" s="311" t="s">
        <v>348</v>
      </c>
      <c r="G18" s="220">
        <v>0</v>
      </c>
      <c r="H18" s="235" t="str">
        <f>IF(G18&gt;0,IFERROR('Specifications (L1, L2, L3)'!H304/'Specifications (L1, L2, L3)'!G304/16*'Janitorial (LOT #3)'!G18,""),IFERROR('Specifications (L1, L2, L3)'!H304/'Specifications (L1, L2, L3)'!G304/16*'Janitorial (LOT #3)'!G18,""))</f>
        <v/>
      </c>
      <c r="I18" s="236" t="str">
        <f>IF(G18&gt;0,IFERROR('Specifications (L1, L2, L3)'!H304/'Specifications (L1, L2, L3)'!F304/128*'Janitorial (LOT #3)'!G18,""),IFERROR('Specifications (L1, L2, L3)'!H304/'Specifications (L1, L2, L3)'!F304/128*'Janitorial (LOT #3)'!G18,""))</f>
        <v/>
      </c>
      <c r="J18" s="166">
        <f t="shared" ref="J18" si="2">IFERROR(IF(C18=0,0,IF(AND(H18="",I18=""),0,IF(AND(H18="",I18&lt;&gt;"",D18="GAL"),I18*C18*128,IF(AND(H18="",I18&lt;&gt;"",D18="LBS"),I18*C18*15.34,IF(AND(H18&lt;&gt;"",I18="",D18="GAL"),H18*(C18*8.344*16),IF(AND(H18&lt;&gt;"",I18="",D18="LBS"),H18*(C18*16),IF(AND(H18&lt;&gt;"",I18&lt;&gt;""),K18,"Error"))))))),0)</f>
        <v>0</v>
      </c>
      <c r="K18" s="355" t="e">
        <f t="shared" ref="K18" si="3">IF(AND(I18/G18*C18*128&lt;H18/G18*C18*8.344*16,D18="GAL"),I18/G18*C18*128,IF(AND(I18/G18*C18*128*8.344&lt;H18/G18*16,D18="LBS"),I18/G18*C18*8.344*128,IF(AND(I18/G18*C18*128&gt;H18/G18*C18*8.344*16,D18="GAL"),H18/G18*C18*8.344*16,IF(AND(I18/G18*C18*128*8.344&gt;H18/G18*C18*16,D18="LBS"),H18/G18*C18*16))))</f>
        <v>#VALUE!</v>
      </c>
      <c r="L18" s="351"/>
      <c r="M18" s="356" t="s">
        <v>370</v>
      </c>
      <c r="N18" s="241"/>
    </row>
    <row r="19" spans="1:14" s="243" customFormat="1" ht="16.5" thickBot="1" x14ac:dyDescent="0.3">
      <c r="A19" s="219"/>
      <c r="B19" s="189"/>
      <c r="C19" s="39">
        <v>800</v>
      </c>
      <c r="D19" s="39" t="s">
        <v>236</v>
      </c>
      <c r="E19" s="45">
        <v>3.15</v>
      </c>
      <c r="F19" s="311" t="s">
        <v>349</v>
      </c>
      <c r="G19" s="220">
        <v>0</v>
      </c>
      <c r="H19" s="235" t="str">
        <f>IF(G19&gt;0,IFERROR('Specifications (L1, L2, L3)'!H310/'Specifications (L1, L2, L3)'!G310/16*'Janitorial (LOT #3)'!G19,""),IFERROR('Specifications (L1, L2, L3)'!H310/'Specifications (L1, L2, L3)'!G310/16*'Janitorial (LOT #3)'!G19,""))</f>
        <v/>
      </c>
      <c r="I19" s="236" t="str">
        <f>IF(G19&gt;0,IFERROR('Specifications (L1, L2, L3)'!H310/'Specifications (L1, L2, L3)'!F310/128*'Janitorial (LOT #3)'!G19,""),IFERROR('Specifications (L1, L2, L3)'!H310/'Specifications (L1, L2, L3)'!F310/128*'Janitorial (LOT #3)'!G19,""))</f>
        <v/>
      </c>
      <c r="J19" s="166">
        <f t="shared" ref="J19" si="4">IFERROR(IF(C19=0,0,IF(AND(H19="",I19=""),0,IF(AND(H19="",I19&lt;&gt;"",D19="GAL"),I19*C19*128,IF(AND(H19="",I19&lt;&gt;"",D19="LBS"),I19*C19*15.34,IF(AND(H19&lt;&gt;"",I19="",D19="GAL"),H19*(C19*8.344*16),IF(AND(H19&lt;&gt;"",I19="",D19="LBS"),H19*(C19*16),IF(AND(H19&lt;&gt;"",I19&lt;&gt;""),K19,"Error"))))))),0)</f>
        <v>0</v>
      </c>
      <c r="K19" s="355" t="e">
        <f t="shared" ref="K19" si="5">IF(AND(I19/G19*C19*128&lt;H19/G19*C19*8.344*16,D19="GAL"),I19/G19*C19*128,IF(AND(I19/G19*C19*128*8.344&lt;H19/G19*16,D19="LBS"),I19/G19*C19*8.344*128,IF(AND(I19/G19*C19*128&gt;H19/G19*C19*8.344*16,D19="GAL"),H19/G19*C19*8.344*16,IF(AND(I19/G19*C19*128*8.344&gt;H19/G19*C19*16,D19="LBS"),H19/G19*C19*16))))</f>
        <v>#VALUE!</v>
      </c>
      <c r="L19" s="355" t="s">
        <v>107</v>
      </c>
      <c r="M19" s="356" t="s">
        <v>370</v>
      </c>
      <c r="N19" s="299"/>
    </row>
    <row r="20" spans="1:14" s="225" customFormat="1" ht="16.5" thickBot="1" x14ac:dyDescent="0.3">
      <c r="A20" s="223"/>
      <c r="B20" s="224"/>
      <c r="C20" s="39">
        <v>15500</v>
      </c>
      <c r="D20" s="39" t="s">
        <v>237</v>
      </c>
      <c r="E20" s="45">
        <v>3.16</v>
      </c>
      <c r="F20" s="311" t="s">
        <v>350</v>
      </c>
      <c r="G20" s="220">
        <v>0</v>
      </c>
      <c r="H20" s="235" t="str">
        <f>IF(G20&gt;0,IFERROR('Specifications (L1, L2, L3)'!H318/'Specifications (L1, L2, L3)'!G318/16*'Janitorial (LOT #3)'!G20,""),IFERROR('Specifications (L1, L2, L3)'!H318/'Specifications (L1, L2, L3)'!G318/16*'Janitorial (LOT #3)'!G20,""))</f>
        <v/>
      </c>
      <c r="I20" s="236" t="str">
        <f>IF(G20&gt;0,IFERROR('Specifications (L1, L2, L3)'!H318/'Specifications (L1, L2, L3)'!F318/128*'Janitorial (LOT #3)'!G20,""),IFERROR('Specifications (L1, L2, L3)'!H318/'Specifications (L1, L2, L3)'!F318/128*'Janitorial (LOT #3)'!G20,""))</f>
        <v/>
      </c>
      <c r="J20" s="166">
        <f t="shared" ref="J20" si="6">IFERROR(IF(C20=0,0,IF(AND(H20="",I20=""),0,IF(AND(H20="",I20&lt;&gt;"",D20="GAL"),I20*C20*128,IF(AND(H20="",I20&lt;&gt;"",D20="LBS"),I20*C20*15.34,IF(AND(H20&lt;&gt;"",I20="",D20="GAL"),H20*(C20*8.344*16),IF(AND(H20&lt;&gt;"",I20="",D20="LBS"),H20*(C20*16),IF(AND(H20&lt;&gt;"",I20&lt;&gt;""),K20,"Error"))))))),0)</f>
        <v>0</v>
      </c>
      <c r="K20" s="355" t="e">
        <f t="shared" ref="K20" si="7">IF(AND(I20/G20*C20*128&lt;H20/G20*C20*8.344*16,D20="GAL"),I20/G20*C20*128,IF(AND(I20/G20*C20*128*8.344&lt;H20/G20*16,D20="LBS"),I20/G20*C20*8.344*128,IF(AND(I20/G20*C20*128&gt;H20/G20*C20*8.344*16,D20="GAL"),H20/G20*C20*8.344*16,IF(AND(I20/G20*C20*128*8.344&gt;H20/G20*C20*16,D20="LBS"),H20/G20*C20*16))))</f>
        <v>#VALUE!</v>
      </c>
      <c r="L20" s="352"/>
      <c r="M20" s="356" t="s">
        <v>370</v>
      </c>
      <c r="N20" s="242"/>
    </row>
    <row r="21" spans="1:14" s="243" customFormat="1" ht="16.5" thickBot="1" x14ac:dyDescent="0.3">
      <c r="A21" s="219"/>
      <c r="B21" s="189"/>
      <c r="C21" s="39">
        <v>300</v>
      </c>
      <c r="D21" s="39" t="s">
        <v>236</v>
      </c>
      <c r="E21" s="45">
        <v>3.17</v>
      </c>
      <c r="F21" s="311" t="s">
        <v>351</v>
      </c>
      <c r="G21" s="220">
        <v>0</v>
      </c>
      <c r="H21" s="235" t="str">
        <f>IF(G21&gt;0,IFERROR('Specifications (L1, L2, L3)'!H325/'Specifications (L1, L2, L3)'!G325/16*'Janitorial (LOT #3)'!G21,""),IFERROR('Specifications (L1, L2, L3)'!H325/'Specifications (L1, L2, L3)'!G325/16*'Janitorial (LOT #3)'!G21,""))</f>
        <v/>
      </c>
      <c r="I21" s="236" t="str">
        <f>IF(G21&gt;0,IFERROR('Specifications (L1, L2, L3)'!H325/'Specifications (L1, L2, L3)'!F325/128*'Janitorial (LOT #3)'!G21,""),IFERROR('Specifications (L1, L2, L3)'!H325/'Specifications (L1, L2, L3)'!F325/128*'Janitorial (LOT #3)'!G21,""))</f>
        <v/>
      </c>
      <c r="J21" s="166">
        <f t="shared" ref="J21" si="8">IFERROR(IF(C21=0,0,IF(AND(H21="",I21=""),0,IF(AND(H21="",I21&lt;&gt;"",D21="GAL"),I21*C21*128,IF(AND(H21="",I21&lt;&gt;"",D21="LBS"),I21*C21*15.34,IF(AND(H21&lt;&gt;"",I21="",D21="GAL"),H21*(C21*8.344*16),IF(AND(H21&lt;&gt;"",I21="",D21="LBS"),H21*(C21*16),IF(AND(H21&lt;&gt;"",I21&lt;&gt;""),K21,"Error"))))))),0)</f>
        <v>0</v>
      </c>
      <c r="K21" s="355" t="e">
        <f t="shared" ref="K21" si="9">IF(AND(I21/G21*C21*128&lt;H21/G21*C21*8.344*16,D21="GAL"),I21/G21*C21*128,IF(AND(I21/G21*C21*128*8.344&lt;H21/G21*16,D21="LBS"),I21/G21*C21*8.344*128,IF(AND(I21/G21*C21*128&gt;H21/G21*C21*8.344*16,D21="GAL"),H21/G21*C21*8.344*16,IF(AND(I21/G21*C21*128*8.344&gt;H21/G21*C21*16,D21="LBS"),H21/G21*C21*16))))</f>
        <v>#VALUE!</v>
      </c>
      <c r="L21" s="352"/>
      <c r="M21" s="356" t="s">
        <v>370</v>
      </c>
      <c r="N21" s="299"/>
    </row>
    <row r="22" spans="1:14" s="243" customFormat="1" ht="16.5" thickBot="1" x14ac:dyDescent="0.3">
      <c r="A22" s="226"/>
      <c r="B22" s="147"/>
      <c r="C22" s="35">
        <v>1000</v>
      </c>
      <c r="D22" s="39" t="s">
        <v>236</v>
      </c>
      <c r="E22" s="45">
        <v>3.18</v>
      </c>
      <c r="F22" s="312" t="s">
        <v>352</v>
      </c>
      <c r="G22" s="220">
        <v>0</v>
      </c>
      <c r="H22" s="235" t="str">
        <f>IF(G22&gt;0,IFERROR('Specifications (L1, L2, L3)'!H331/'Specifications (L1, L2, L3)'!G331/16*'Janitorial (LOT #3)'!G22,""),IFERROR('Specifications (L1, L2, L3)'!H331/'Specifications (L1, L2, L3)'!G331/16*'Janitorial (LOT #3)'!G22,""))</f>
        <v/>
      </c>
      <c r="I22" s="236" t="str">
        <f>IF(G22&gt;0,IFERROR('Specifications (L1, L2, L3)'!H331/'Specifications (L1, L2, L3)'!F331/128*'Janitorial (LOT #3)'!G22,""),IFERROR('Specifications (L1, L2, L3)'!H331/'Specifications (L1, L2, L3)'!F331/128*'Janitorial (LOT #3)'!G22,""))</f>
        <v/>
      </c>
      <c r="J22" s="166">
        <f t="shared" ref="J22" si="10">IFERROR(IF(C22=0,0,IF(AND(H22="",I22=""),0,IF(AND(H22="",I22&lt;&gt;"",D22="GAL"),I22*C22*128,IF(AND(H22="",I22&lt;&gt;"",D22="LBS"),I22*C22*15.34,IF(AND(H22&lt;&gt;"",I22="",D22="GAL"),H22*(C22*8.344*16),IF(AND(H22&lt;&gt;"",I22="",D22="LBS"),H22*(C22*16),IF(AND(H22&lt;&gt;"",I22&lt;&gt;""),K22,"Error"))))))),0)</f>
        <v>0</v>
      </c>
      <c r="K22" s="355" t="e">
        <f t="shared" ref="K22" si="11">IF(AND(I22/G22*C22*128&lt;H22/G22*C22*8.344*16,D22="GAL"),I22/G22*C22*128,IF(AND(I22/G22*C22*128*8.344&lt;H22/G22*16,D22="LBS"),I22/G22*C22*8.344*128,IF(AND(I22/G22*C22*128&gt;H22/G22*C22*8.344*16,D22="GAL"),H22/G22*C22*8.344*16,IF(AND(I22/G22*C22*128*8.344&gt;H22/G22*C22*16,D22="LBS"),H22/G22*C22*16))))</f>
        <v>#VALUE!</v>
      </c>
      <c r="L22" s="355"/>
      <c r="M22" s="356" t="s">
        <v>370</v>
      </c>
      <c r="N22" s="299"/>
    </row>
    <row r="23" spans="1:14" s="243" customFormat="1" ht="16.5" thickBot="1" x14ac:dyDescent="0.3">
      <c r="A23" s="219"/>
      <c r="B23" s="227"/>
      <c r="C23" s="38"/>
      <c r="D23" s="38"/>
      <c r="E23" s="46"/>
      <c r="F23" s="228"/>
      <c r="G23" s="47"/>
      <c r="H23" s="237"/>
      <c r="I23" s="237"/>
      <c r="J23" s="166">
        <f>SUM(J5:J22)</f>
        <v>0</v>
      </c>
      <c r="K23" s="355"/>
      <c r="L23" s="355"/>
      <c r="M23" s="356" t="s">
        <v>370</v>
      </c>
      <c r="N23" s="299"/>
    </row>
    <row r="24" spans="1:14" s="243" customFormat="1" ht="15.75" x14ac:dyDescent="0.25">
      <c r="A24" s="219"/>
      <c r="B24" s="227"/>
      <c r="C24" s="38"/>
      <c r="D24" s="38"/>
      <c r="E24" s="46"/>
      <c r="F24" s="228"/>
      <c r="G24" s="47"/>
      <c r="H24" s="237"/>
      <c r="I24" s="237"/>
      <c r="J24" s="214"/>
      <c r="K24" s="355"/>
      <c r="L24" s="355"/>
      <c r="M24" s="357"/>
      <c r="N24" s="299"/>
    </row>
    <row r="25" spans="1:14" ht="32.25" thickBot="1" x14ac:dyDescent="0.3">
      <c r="A25" s="426" t="s">
        <v>238</v>
      </c>
      <c r="B25" s="427"/>
      <c r="C25" s="427"/>
      <c r="D25" s="427"/>
      <c r="E25" s="427"/>
      <c r="F25" s="427"/>
      <c r="G25" s="427"/>
      <c r="H25" s="427"/>
      <c r="I25" s="427"/>
      <c r="J25" s="428"/>
      <c r="K25" s="350"/>
      <c r="L25" s="350"/>
      <c r="M25" s="358" t="s">
        <v>372</v>
      </c>
    </row>
    <row r="26" spans="1:14" s="243" customFormat="1" ht="16.5" thickBot="1" x14ac:dyDescent="0.3">
      <c r="A26" s="216" t="s">
        <v>127</v>
      </c>
      <c r="B26" s="177" t="s">
        <v>239</v>
      </c>
      <c r="C26" s="41">
        <v>200</v>
      </c>
      <c r="D26" s="41" t="s">
        <v>236</v>
      </c>
      <c r="E26" s="43">
        <v>3.1</v>
      </c>
      <c r="F26" s="310" t="s">
        <v>335</v>
      </c>
      <c r="G26" s="218">
        <v>0</v>
      </c>
      <c r="H26" s="233" t="str">
        <f>IF(G26&gt;0,IFERROR('Specifications (L1, L2, L3)'!I185/'Specifications (L1, L2, L3)'!G185/16*'Janitorial (LOT #3)'!G26,""),IFERROR('Specifications (L1, L2, L3)'!I185/'Specifications (L1, L2, L3)'!G185/16*'Janitorial (LOT #3)'!G26,""))</f>
        <v/>
      </c>
      <c r="I26" s="234" t="str">
        <f>IF(G26&gt;0,IFERROR('Specifications (L1, L2, L3)'!I185/'Specifications (L1, L2, L3)'!F185/128*'Janitorial (LOT #3)'!G26,""),IFERROR('Specifications (L1, L2, L3)'!I185/'Specifications (L1, L2, L3)'!F185/128*'Janitorial (LOT #3)'!G26,""))</f>
        <v/>
      </c>
      <c r="J26" s="142">
        <f t="shared" ref="J26:J43" si="12">IFERROR(IF(C26=0,0,IF(AND(H26="",I26=""),0,IF(AND(H26="",I26&lt;&gt;"",D26="GAL"),I26*C26*128,IF(AND(H26="",I26&lt;&gt;"",D26="LBS"),I26*C26*15.34,IF(AND(H26&lt;&gt;"",I26="",D26="GAL"),H26*(C26*8.344*16),IF(AND(H26&lt;&gt;"",I26="",D26="LBS"),H26*(C26*16),IF(AND(H26&lt;&gt;"",I26&lt;&gt;""),K26,"Error"))))))),0)</f>
        <v>0</v>
      </c>
      <c r="K26" s="355" t="e">
        <f t="shared" ref="K26:K43" si="13">IF(AND(I26/G26*C26*128&lt;H26/G26*C26*8.344*16,D26="GAL"),I26/G26*C26*128,IF(AND(I26/G26*C26*128*8.344&lt;H26/G26*16,D26="LBS"),I26/G26*C26*8.344*128,IF(AND(I26/G26*C26*128&gt;H26/G26*C26*8.344*16,D26="GAL"),H26/G26*C26*8.344*16,IF(AND(I26/G26*C26*128*8.344&gt;H26/G26*C26*16,D26="LBS"),H26/G26*C26*16))))</f>
        <v>#VALUE!</v>
      </c>
      <c r="L26" s="355"/>
      <c r="M26" s="356" t="s">
        <v>370</v>
      </c>
      <c r="N26" s="299"/>
    </row>
    <row r="27" spans="1:14" ht="16.5" thickBot="1" x14ac:dyDescent="0.3">
      <c r="A27" s="219"/>
      <c r="B27" s="189"/>
      <c r="C27" s="39">
        <v>0</v>
      </c>
      <c r="D27" s="39" t="s">
        <v>236</v>
      </c>
      <c r="E27" s="44">
        <v>3.2</v>
      </c>
      <c r="F27" s="311" t="s">
        <v>336</v>
      </c>
      <c r="G27" s="220">
        <v>0</v>
      </c>
      <c r="H27" s="235" t="str">
        <f>IF(G27&gt;0,IFERROR('Specifications (L1, L2, L3)'!I196/'Specifications (L1, L2, L3)'!G196/16*'Janitorial (LOT #3)'!G27,""),IFERROR('Specifications (L1, L2, L3)'!I196/'Specifications (L1, L2, L3)'!G196/16*'Janitorial (LOT #3)'!G27,""))</f>
        <v/>
      </c>
      <c r="I27" s="236" t="str">
        <f>IF(G27&gt;0,IFERROR('Specifications (L1, L2, L3)'!I196/'Specifications (L1, L2, L3)'!F196/128*'Janitorial (LOT #3)'!G27,""),IFERROR('Specifications (L1, L2, L3)'!I196/'Specifications (L1, L2, L3)'!F196/128*'Janitorial (LOT #3)'!G27,""))</f>
        <v/>
      </c>
      <c r="J27" s="166">
        <f t="shared" si="12"/>
        <v>0</v>
      </c>
      <c r="K27" s="355" t="e">
        <f t="shared" si="13"/>
        <v>#VALUE!</v>
      </c>
      <c r="L27" s="355"/>
      <c r="M27" s="356" t="s">
        <v>370</v>
      </c>
    </row>
    <row r="28" spans="1:14" s="243" customFormat="1" ht="16.5" thickBot="1" x14ac:dyDescent="0.3">
      <c r="A28" s="219"/>
      <c r="B28" s="189"/>
      <c r="C28" s="39">
        <v>160</v>
      </c>
      <c r="D28" s="39" t="s">
        <v>236</v>
      </c>
      <c r="E28" s="44">
        <v>3.3</v>
      </c>
      <c r="F28" s="311" t="s">
        <v>337</v>
      </c>
      <c r="G28" s="220">
        <v>0</v>
      </c>
      <c r="H28" s="235" t="str">
        <f>IF(G28&gt;0,IFERROR('Specifications (L1, L2, L3)'!I209/'Specifications (L1, L2, L3)'!G209/16*'Janitorial (LOT #3)'!G28,""),IFERROR('Specifications (L1, L2, L3)'!I209/'Specifications (L1, L2, L3)'!G209/16*'Janitorial (LOT #3)'!G28,""))</f>
        <v/>
      </c>
      <c r="I28" s="236" t="str">
        <f>IF(G28&gt;0,IFERROR('Specifications (L1, L2, L3)'!I209/'Specifications (L1, L2, L3)'!F209/128*'Janitorial (LOT #3)'!G28,""),IFERROR('Specifications (L1, L2, L3)'!I209/'Specifications (L1, L2, L3)'!F209/128*'Janitorial (LOT #3)'!G28,""))</f>
        <v/>
      </c>
      <c r="J28" s="166">
        <f t="shared" si="12"/>
        <v>0</v>
      </c>
      <c r="K28" s="355" t="e">
        <f t="shared" si="13"/>
        <v>#VALUE!</v>
      </c>
      <c r="L28" s="355"/>
      <c r="M28" s="356" t="s">
        <v>370</v>
      </c>
      <c r="N28" s="299"/>
    </row>
    <row r="29" spans="1:14" ht="16.5" thickBot="1" x14ac:dyDescent="0.3">
      <c r="A29" s="219"/>
      <c r="B29" s="189"/>
      <c r="C29" s="39">
        <v>100</v>
      </c>
      <c r="D29" s="39" t="s">
        <v>236</v>
      </c>
      <c r="E29" s="44">
        <v>3.4</v>
      </c>
      <c r="F29" s="311" t="s">
        <v>338</v>
      </c>
      <c r="G29" s="220">
        <v>0</v>
      </c>
      <c r="H29" s="235" t="str">
        <f>IF(G29&gt;0,IFERROR('Specifications (L1, L2, L3)'!I223/'Specifications (L1, L2, L3)'!G223/16*'Janitorial (LOT #3)'!G29,""),IFERROR('Specifications (L1, L2, L3)'!I223/'Specifications (L1, L2, L3)'!G223/16*'Janitorial (LOT #3)'!G29,""))</f>
        <v/>
      </c>
      <c r="I29" s="236" t="str">
        <f>IF(G29&gt;0,IFERROR('Specifications (L1, L2, L3)'!I223/'Specifications (L1, L2, L3)'!F223/128*'Janitorial (LOT #3)'!G29,""),IFERROR('Specifications (L1, L2, L3)'!I223/'Specifications (L1, L2, L3)'!F223/128*'Janitorial (LOT #3)'!G29,""))</f>
        <v/>
      </c>
      <c r="J29" s="166">
        <f t="shared" si="12"/>
        <v>0</v>
      </c>
      <c r="K29" s="355" t="e">
        <f t="shared" si="13"/>
        <v>#VALUE!</v>
      </c>
      <c r="L29" s="355"/>
      <c r="M29" s="356" t="s">
        <v>370</v>
      </c>
    </row>
    <row r="30" spans="1:14" s="243" customFormat="1" ht="16.5" thickBot="1" x14ac:dyDescent="0.3">
      <c r="A30" s="219"/>
      <c r="B30" s="189"/>
      <c r="C30" s="39">
        <v>0</v>
      </c>
      <c r="D30" s="39" t="s">
        <v>236</v>
      </c>
      <c r="E30" s="44">
        <v>3.5</v>
      </c>
      <c r="F30" s="311" t="s">
        <v>339</v>
      </c>
      <c r="G30" s="220">
        <v>0</v>
      </c>
      <c r="H30" s="235" t="str">
        <f>IF(G30&gt;0,IFERROR('Specifications (L1, L2, L3)'!I236/'Specifications (L1, L2, L3)'!G236/16*'Janitorial (LOT #3)'!G30,""),IFERROR('Specifications (L1, L2, L3)'!I236/'Specifications (L1, L2, L3)'!G236/16*'Janitorial (LOT #3)'!G30,""))</f>
        <v/>
      </c>
      <c r="I30" s="236" t="str">
        <f>IF(G30&gt;0,IFERROR('Specifications (L1, L2, L3)'!I236/'Specifications (L1, L2, L3)'!F236/128*'Janitorial (LOT #3)'!G30,""),IFERROR('Specifications (L1, L2, L3)'!I236/'Specifications (L1, L2, L3)'!F236/128*'Janitorial (LOT #3)'!G30,""))</f>
        <v/>
      </c>
      <c r="J30" s="166">
        <f t="shared" si="12"/>
        <v>0</v>
      </c>
      <c r="K30" s="355" t="e">
        <f t="shared" si="13"/>
        <v>#VALUE!</v>
      </c>
      <c r="L30" s="355"/>
      <c r="M30" s="356" t="s">
        <v>370</v>
      </c>
      <c r="N30" s="299"/>
    </row>
    <row r="31" spans="1:14" ht="16.5" thickBot="1" x14ac:dyDescent="0.3">
      <c r="A31" s="219"/>
      <c r="B31" s="189"/>
      <c r="C31" s="39">
        <v>150</v>
      </c>
      <c r="D31" s="39" t="s">
        <v>236</v>
      </c>
      <c r="E31" s="44">
        <v>3.6</v>
      </c>
      <c r="F31" s="311" t="s">
        <v>340</v>
      </c>
      <c r="G31" s="220">
        <v>0</v>
      </c>
      <c r="H31" s="235" t="str">
        <f>IF(G31&gt;0,IFERROR('Specifications (L1, L2, L3)'!I248/'Specifications (L1, L2, L3)'!G248/16*'Janitorial (LOT #3)'!G31,""),IFERROR('Specifications (L1, L2, L3)'!I248/'Specifications (L1, L2, L3)'!G248/16*'Janitorial (LOT #3)'!G31,""))</f>
        <v/>
      </c>
      <c r="I31" s="236" t="str">
        <f>IF(G31&gt;0,IFERROR('Specifications (L1, L2, L3)'!I248/'Specifications (L1, L2, L3)'!F248/128*'Janitorial (LOT #3)'!G31,""),IFERROR('Specifications (L1, L2, L3)'!I248/'Specifications (L1, L2, L3)'!F248/128*'Janitorial (LOT #3)'!G31,""))</f>
        <v/>
      </c>
      <c r="J31" s="166">
        <f t="shared" si="12"/>
        <v>0</v>
      </c>
      <c r="K31" s="355" t="e">
        <f t="shared" si="13"/>
        <v>#VALUE!</v>
      </c>
      <c r="L31" s="355"/>
      <c r="M31" s="356" t="s">
        <v>370</v>
      </c>
    </row>
    <row r="32" spans="1:14" s="243" customFormat="1" ht="16.5" thickBot="1" x14ac:dyDescent="0.3">
      <c r="A32" s="219"/>
      <c r="B32" s="189"/>
      <c r="C32" s="39">
        <v>10</v>
      </c>
      <c r="D32" s="39" t="s">
        <v>236</v>
      </c>
      <c r="E32" s="44">
        <v>3.7</v>
      </c>
      <c r="F32" s="311" t="s">
        <v>341</v>
      </c>
      <c r="G32" s="220">
        <v>0</v>
      </c>
      <c r="H32" s="235" t="str">
        <f>IF(G32&gt;0,IFERROR('Specifications (L1, L2, L3)'!I256/'Specifications (L1, L2, L3)'!G256/16*'Janitorial (LOT #3)'!G32,""),IFERROR('Specifications (L1, L2, L3)'!I256/'Specifications (L1, L2, L3)'!G256/16*'Janitorial (LOT #3)'!G32,""))</f>
        <v/>
      </c>
      <c r="I32" s="236" t="str">
        <f>IF(G32&gt;0,IFERROR('Specifications (L1, L2, L3)'!I256/'Specifications (L1, L2, L3)'!F256/128*'Janitorial (LOT #3)'!G32,""),IFERROR('Specifications (L1, L2, L3)'!I256/'Specifications (L1, L2, L3)'!F256/128*'Janitorial (LOT #3)'!G32,""))</f>
        <v/>
      </c>
      <c r="J32" s="166">
        <f t="shared" si="12"/>
        <v>0</v>
      </c>
      <c r="K32" s="355" t="e">
        <f t="shared" si="13"/>
        <v>#VALUE!</v>
      </c>
      <c r="L32" s="355"/>
      <c r="M32" s="356" t="s">
        <v>370</v>
      </c>
      <c r="N32" s="299"/>
    </row>
    <row r="33" spans="1:14" ht="16.5" thickBot="1" x14ac:dyDescent="0.3">
      <c r="A33" s="219"/>
      <c r="B33" s="189"/>
      <c r="C33" s="39">
        <v>130</v>
      </c>
      <c r="D33" s="39" t="s">
        <v>236</v>
      </c>
      <c r="E33" s="44">
        <v>3.8</v>
      </c>
      <c r="F33" s="311" t="s">
        <v>342</v>
      </c>
      <c r="G33" s="220">
        <v>0</v>
      </c>
      <c r="H33" s="235" t="str">
        <f>IF(G33&gt;0,IFERROR('Specifications (L1, L2, L3)'!I264/'Specifications (L1, L2, L3)'!G264/16*'Janitorial (LOT #3)'!G33,""),IFERROR('Specifications (L1, L2, L3)'!I264/'Specifications (L1, L2, L3)'!G264/16*'Janitorial (LOT #3)'!G33,""))</f>
        <v/>
      </c>
      <c r="I33" s="236" t="str">
        <f>IF(G33&gt;0,IFERROR('Specifications (L1, L2, L3)'!I264/'Specifications (L1, L2, L3)'!F264/128*'Janitorial (LOT #3)'!G33,""),IFERROR('Specifications (L1, L2, L3)'!I264/'Specifications (L1, L2, L3)'!F264/128*'Janitorial (LOT #3)'!G33,""))</f>
        <v/>
      </c>
      <c r="J33" s="166">
        <f t="shared" si="12"/>
        <v>0</v>
      </c>
      <c r="K33" s="355" t="e">
        <f t="shared" si="13"/>
        <v>#VALUE!</v>
      </c>
      <c r="L33" s="355"/>
      <c r="M33" s="356" t="s">
        <v>370</v>
      </c>
    </row>
    <row r="34" spans="1:14" s="243" customFormat="1" ht="16.5" thickBot="1" x14ac:dyDescent="0.3">
      <c r="A34" s="219"/>
      <c r="B34" s="189"/>
      <c r="C34" s="39">
        <v>0</v>
      </c>
      <c r="D34" s="39" t="s">
        <v>236</v>
      </c>
      <c r="E34" s="44">
        <v>3.9</v>
      </c>
      <c r="F34" s="311" t="s">
        <v>343</v>
      </c>
      <c r="G34" s="220">
        <v>0</v>
      </c>
      <c r="H34" s="235" t="str">
        <f>IF(G34&gt;0,IFERROR('Specifications (L1, L2, L3)'!I273/'Specifications (L1, L2, L3)'!G273/16*'Janitorial (LOT #3)'!G34,""),IFERROR('Specifications (L1, L2, L3)'!I273/'Specifications (L1, L2, L3)'!G273/16*'Janitorial (LOT #3)'!G34,""))</f>
        <v/>
      </c>
      <c r="I34" s="236" t="str">
        <f>IF(G34&gt;0,IFERROR('Specifications (L1, L2, L3)'!I273/'Specifications (L1, L2, L3)'!F273/128*'Janitorial (LOT #3)'!G34,""),IFERROR('Specifications (L1, L2, L3)'!I273/'Specifications (L1, L2, L3)'!F273/128*'Janitorial (LOT #3)'!G34,""))</f>
        <v/>
      </c>
      <c r="J34" s="166">
        <f t="shared" si="12"/>
        <v>0</v>
      </c>
      <c r="K34" s="355" t="e">
        <f t="shared" si="13"/>
        <v>#VALUE!</v>
      </c>
      <c r="L34" s="355"/>
      <c r="M34" s="356" t="s">
        <v>370</v>
      </c>
      <c r="N34" s="299"/>
    </row>
    <row r="35" spans="1:14" ht="16.5" thickBot="1" x14ac:dyDescent="0.3">
      <c r="A35" s="221"/>
      <c r="B35" s="222"/>
      <c r="C35" s="39">
        <v>50</v>
      </c>
      <c r="D35" s="39" t="s">
        <v>236</v>
      </c>
      <c r="E35" s="45">
        <v>3.1</v>
      </c>
      <c r="F35" s="311" t="s">
        <v>344</v>
      </c>
      <c r="G35" s="220">
        <v>0</v>
      </c>
      <c r="H35" s="235" t="str">
        <f>IF(G35&gt;0,IFERROR('Specifications (L1, L2, L3)'!I277/'Specifications (L1, L2, L3)'!G277/16*'Janitorial (LOT #3)'!G35,""),IFERROR('Specifications (L1, L2, L3)'!I277/'Specifications (L1, L2, L3)'!G277/16*'Janitorial (LOT #3)'!G35,""))</f>
        <v/>
      </c>
      <c r="I35" s="236" t="str">
        <f>IF(G35&gt;0,IFERROR('Specifications (L1, L2, L3)'!I277/'Specifications (L1, L2, L3)'!F277/128*'Janitorial (LOT #3)'!G35,""),IFERROR('Specifications (L1, L2, L3)'!I277/'Specifications (L1, L2, L3)'!F277/128*'Janitorial (LOT #3)'!G35,""))</f>
        <v/>
      </c>
      <c r="J35" s="166">
        <f t="shared" si="12"/>
        <v>0</v>
      </c>
      <c r="K35" s="355" t="e">
        <f t="shared" si="13"/>
        <v>#VALUE!</v>
      </c>
      <c r="L35" s="355"/>
      <c r="M35" s="356" t="s">
        <v>370</v>
      </c>
    </row>
    <row r="36" spans="1:14" s="243" customFormat="1" ht="16.5" thickBot="1" x14ac:dyDescent="0.3">
      <c r="A36" s="219"/>
      <c r="B36" s="189"/>
      <c r="C36" s="39">
        <v>0</v>
      </c>
      <c r="D36" s="39" t="s">
        <v>236</v>
      </c>
      <c r="E36" s="45">
        <v>3.11</v>
      </c>
      <c r="F36" s="311" t="s">
        <v>345</v>
      </c>
      <c r="G36" s="220">
        <v>0</v>
      </c>
      <c r="H36" s="235" t="str">
        <f>IF(G36&gt;0,IFERROR('Specifications (L1, L2, L3)'!I282/'Specifications (L1, L2, L3)'!G282/16*'Janitorial (LOT #3)'!G36,""),IFERROR('Specifications (L1, L2, L3)'!I282/'Specifications (L1, L2, L3)'!G282/16*'Janitorial (LOT #3)'!G36,""))</f>
        <v/>
      </c>
      <c r="I36" s="236" t="str">
        <f>IF(G36&gt;0,IFERROR('Specifications (L1, L2, L3)'!I282/'Specifications (L1, L2, L3)'!F282/128*'Janitorial (LOT #3)'!G36,""),IFERROR('Specifications (L1, L2, L3)'!I282/'Specifications (L1, L2, L3)'!F282/128*'Janitorial (LOT #3)'!G36,""))</f>
        <v/>
      </c>
      <c r="J36" s="166">
        <f t="shared" si="12"/>
        <v>0</v>
      </c>
      <c r="K36" s="355" t="e">
        <f t="shared" si="13"/>
        <v>#VALUE!</v>
      </c>
      <c r="L36" s="355"/>
      <c r="M36" s="356" t="s">
        <v>370</v>
      </c>
      <c r="N36" s="299"/>
    </row>
    <row r="37" spans="1:14" ht="16.5" thickBot="1" x14ac:dyDescent="0.3">
      <c r="A37" s="221"/>
      <c r="B37" s="222"/>
      <c r="C37" s="39">
        <v>0</v>
      </c>
      <c r="D37" s="39" t="s">
        <v>236</v>
      </c>
      <c r="E37" s="45">
        <v>3.12</v>
      </c>
      <c r="F37" s="311" t="s">
        <v>346</v>
      </c>
      <c r="G37" s="220">
        <v>0</v>
      </c>
      <c r="H37" s="235" t="str">
        <f>IF(G37&gt;0,IFERROR('Specifications (L1, L2, L3)'!I288/'Specifications (L1, L2, L3)'!G288/16*'Janitorial (LOT #3)'!G37,""),IFERROR('Specifications (L1, L2, L3)'!I288/'Specifications (L1, L2, L3)'!G288/16*'Janitorial (LOT #3)'!G37,""))</f>
        <v/>
      </c>
      <c r="I37" s="236" t="str">
        <f>IF(G37&gt;0,IFERROR('Specifications (L1, L2, L3)'!I288/'Specifications (L1, L2, L3)'!F288/128*'Janitorial (LOT #3)'!G37,""),IFERROR('Specifications (L1, L2, L3)'!I288/'Specifications (L1, L2, L3)'!F288/128*'Janitorial (LOT #3)'!G37,""))</f>
        <v/>
      </c>
      <c r="J37" s="166">
        <f t="shared" si="12"/>
        <v>0</v>
      </c>
      <c r="K37" s="355" t="e">
        <f t="shared" si="13"/>
        <v>#VALUE!</v>
      </c>
      <c r="L37" s="355"/>
      <c r="M37" s="356" t="s">
        <v>370</v>
      </c>
    </row>
    <row r="38" spans="1:14" s="243" customFormat="1" ht="16.5" thickBot="1" x14ac:dyDescent="0.3">
      <c r="A38" s="219"/>
      <c r="B38" s="189"/>
      <c r="C38" s="39">
        <v>0</v>
      </c>
      <c r="D38" s="39" t="s">
        <v>236</v>
      </c>
      <c r="E38" s="45">
        <v>3.13</v>
      </c>
      <c r="F38" s="311" t="s">
        <v>347</v>
      </c>
      <c r="G38" s="220">
        <v>0</v>
      </c>
      <c r="H38" s="235" t="str">
        <f>IF(G38&gt;0,IFERROR('Specifications (L1, L2, L3)'!I295/'Specifications (L1, L2, L3)'!G295/16*'Janitorial (LOT #3)'!G38,""),IFERROR('Specifications (L1, L2, L3)'!I295/'Specifications (L1, L2, L3)'!G295/16*'Janitorial (LOT #3)'!G38,""))</f>
        <v/>
      </c>
      <c r="I38" s="236" t="str">
        <f>IF(G38&gt;0,IFERROR('Specifications (L1, L2, L3)'!I295/'Specifications (L1, L2, L3)'!F295/128*'Janitorial (LOT #3)'!G38,""),IFERROR('Specifications (L1, L2, L3)'!I295/'Specifications (L1, L2, L3)'!F295/128*'Janitorial (LOT #3)'!G38,""))</f>
        <v/>
      </c>
      <c r="J38" s="166">
        <f t="shared" si="12"/>
        <v>0</v>
      </c>
      <c r="K38" s="355" t="e">
        <f t="shared" si="13"/>
        <v>#VALUE!</v>
      </c>
      <c r="L38" s="355"/>
      <c r="M38" s="356" t="s">
        <v>370</v>
      </c>
      <c r="N38" s="299"/>
    </row>
    <row r="39" spans="1:14" ht="16.5" thickBot="1" x14ac:dyDescent="0.3">
      <c r="A39" s="221"/>
      <c r="B39" s="222"/>
      <c r="C39" s="39">
        <v>0</v>
      </c>
      <c r="D39" s="39" t="s">
        <v>237</v>
      </c>
      <c r="E39" s="45">
        <v>3.14</v>
      </c>
      <c r="F39" s="311" t="s">
        <v>348</v>
      </c>
      <c r="G39" s="220">
        <v>0</v>
      </c>
      <c r="H39" s="235" t="str">
        <f>IF(G39&gt;0,IFERROR('Specifications (L1, L2, L3)'!I304/'Specifications (L1, L2, L3)'!G304/16*'Janitorial (LOT #3)'!G39,""),IFERROR('Specifications (L1, L2, L3)'!I304/'Specifications (L1, L2, L3)'!G304/16*'Janitorial (LOT #3)'!G39,""))</f>
        <v/>
      </c>
      <c r="I39" s="236" t="str">
        <f>IF(G39&gt;0,IFERROR('Specifications (L1, L2, L3)'!I304/'Specifications (L1, L2, L3)'!F304/128*'Janitorial (LOT #3)'!G39,""),IFERROR('Specifications (L1, L2, L3)'!I304/'Specifications (L1, L2, L3)'!F304/128*'Janitorial (LOT #3)'!G39,""))</f>
        <v/>
      </c>
      <c r="J39" s="166">
        <f t="shared" si="12"/>
        <v>0</v>
      </c>
      <c r="K39" s="355" t="e">
        <f t="shared" si="13"/>
        <v>#VALUE!</v>
      </c>
      <c r="L39" s="355"/>
      <c r="M39" s="356" t="s">
        <v>370</v>
      </c>
    </row>
    <row r="40" spans="1:14" s="243" customFormat="1" ht="16.5" thickBot="1" x14ac:dyDescent="0.3">
      <c r="A40" s="219"/>
      <c r="B40" s="189"/>
      <c r="C40" s="39">
        <v>0</v>
      </c>
      <c r="D40" s="39" t="s">
        <v>236</v>
      </c>
      <c r="E40" s="45">
        <v>3.15</v>
      </c>
      <c r="F40" s="311" t="s">
        <v>349</v>
      </c>
      <c r="G40" s="220">
        <v>0</v>
      </c>
      <c r="H40" s="235" t="str">
        <f>IF(G40&gt;0,IFERROR('Specifications (L1, L2, L3)'!I310/'Specifications (L1, L2, L3)'!G310/16*'Janitorial (LOT #3)'!G40,""),IFERROR('Specifications (L1, L2, L3)'!I310/'Specifications (L1, L2, L3)'!G310/16*'Janitorial (LOT #3)'!G40,""))</f>
        <v/>
      </c>
      <c r="I40" s="236" t="str">
        <f>IF(G40&gt;0,IFERROR('Specifications (L1, L2, L3)'!I310/'Specifications (L1, L2, L3)'!F310/128*'Janitorial (LOT #3)'!G40,""),IFERROR('Specifications (L1, L2, L3)'!I310/'Specifications (L1, L2, L3)'!F310/128*'Janitorial (LOT #3)'!G40,""))</f>
        <v/>
      </c>
      <c r="J40" s="166">
        <f t="shared" si="12"/>
        <v>0</v>
      </c>
      <c r="K40" s="355" t="e">
        <f t="shared" si="13"/>
        <v>#VALUE!</v>
      </c>
      <c r="L40" s="355"/>
      <c r="M40" s="356" t="s">
        <v>370</v>
      </c>
      <c r="N40" s="299"/>
    </row>
    <row r="41" spans="1:14" ht="16.5" thickBot="1" x14ac:dyDescent="0.3">
      <c r="A41" s="223"/>
      <c r="B41" s="224"/>
      <c r="C41" s="39">
        <v>0</v>
      </c>
      <c r="D41" s="39" t="s">
        <v>237</v>
      </c>
      <c r="E41" s="45">
        <v>3.16</v>
      </c>
      <c r="F41" s="311" t="s">
        <v>350</v>
      </c>
      <c r="G41" s="220">
        <v>0</v>
      </c>
      <c r="H41" s="235" t="str">
        <f>IF(G41&gt;0,IFERROR('Specifications (L1, L2, L3)'!I318/'Specifications (L1, L2, L3)'!G318/16*'Janitorial (LOT #3)'!G41,""),IFERROR('Specifications (L1, L2, L3)'!I318/'Specifications (L1, L2, L3)'!G318/16*'Janitorial (LOT #3)'!G41,""))</f>
        <v/>
      </c>
      <c r="I41" s="236" t="str">
        <f>IF(G41,IFERROR('Specifications (L1, L2, L3)'!I318/'Specifications (L1, L2, L3)'!F318/128*'Janitorial (LOT #3)'!G41,""),IFERROR('Specifications (L1, L2, L3)'!I318/'Specifications (L1, L2, L3)'!F318/128*'Janitorial (LOT #3)'!G41,""))</f>
        <v/>
      </c>
      <c r="J41" s="166">
        <f t="shared" si="12"/>
        <v>0</v>
      </c>
      <c r="K41" s="355" t="e">
        <f t="shared" si="13"/>
        <v>#VALUE!</v>
      </c>
      <c r="L41" s="355"/>
      <c r="M41" s="356" t="s">
        <v>370</v>
      </c>
    </row>
    <row r="42" spans="1:14" s="243" customFormat="1" ht="16.5" thickBot="1" x14ac:dyDescent="0.3">
      <c r="A42" s="219"/>
      <c r="B42" s="189"/>
      <c r="C42" s="39">
        <v>0</v>
      </c>
      <c r="D42" s="39" t="s">
        <v>236</v>
      </c>
      <c r="E42" s="45">
        <v>3.17</v>
      </c>
      <c r="F42" s="311" t="s">
        <v>351</v>
      </c>
      <c r="G42" s="220">
        <v>0</v>
      </c>
      <c r="H42" s="235" t="str">
        <f>IF(G42&gt;0,IFERROR('Specifications (L1, L2, L3)'!I325/'Specifications (L1, L2, L3)'!G325/16*'Janitorial (LOT #3)'!G42,""),IFERROR('Specifications (L1, L2, L3)'!I325/'Specifications (L1, L2, L3)'!G325/16*'Janitorial (LOT #3)'!G42,""))</f>
        <v/>
      </c>
      <c r="I42" s="236" t="str">
        <f>IF(G42&gt;0,IFERROR('Specifications (L1, L2, L3)'!I325/'Specifications (L1, L2, L3)'!F325/128*'Janitorial (LOT #3)'!G42,""),IFERROR('Specifications (L1, L2, L3)'!I325/'Specifications (L1, L2, L3)'!F325/128*'Janitorial (LOT #3)'!G42,""))</f>
        <v/>
      </c>
      <c r="J42" s="166">
        <f t="shared" si="12"/>
        <v>0</v>
      </c>
      <c r="K42" s="355" t="e">
        <f t="shared" si="13"/>
        <v>#VALUE!</v>
      </c>
      <c r="L42" s="355"/>
      <c r="M42" s="356" t="s">
        <v>370</v>
      </c>
      <c r="N42" s="299"/>
    </row>
    <row r="43" spans="1:14" ht="16.5" thickBot="1" x14ac:dyDescent="0.3">
      <c r="A43" s="226"/>
      <c r="B43" s="147"/>
      <c r="C43" s="35">
        <v>10</v>
      </c>
      <c r="D43" s="39" t="s">
        <v>236</v>
      </c>
      <c r="E43" s="45">
        <v>3.18</v>
      </c>
      <c r="F43" s="312" t="s">
        <v>352</v>
      </c>
      <c r="G43" s="220">
        <v>0</v>
      </c>
      <c r="H43" s="235" t="str">
        <f>IF(G43&gt;0,IFERROR('Specifications (L1, L2, L3)'!I331/'Specifications (L1, L2, L3)'!G331/16*'Janitorial (LOT #3)'!G43,""),IFERROR('Specifications (L1, L2, L3)'!I331/'Specifications (L1, L2, L3)'!G331/16*'Janitorial (LOT #3)'!G43,""))</f>
        <v/>
      </c>
      <c r="I43" s="236" t="str">
        <f>IF(G43&gt;0,IFERROR('Specifications (L1, L2, L3)'!I331/'Specifications (L1, L2, L3)'!F331/128*'Janitorial (LOT #3)'!G43,""),IFERROR('Specifications (L1, L2, L3)'!I331/'Specifications (L1, L2, L3)'!F331/128*'Janitorial (LOT #3)'!G43,""))</f>
        <v/>
      </c>
      <c r="J43" s="166">
        <f t="shared" si="12"/>
        <v>0</v>
      </c>
      <c r="K43" s="355" t="e">
        <f t="shared" si="13"/>
        <v>#VALUE!</v>
      </c>
      <c r="L43" s="355"/>
      <c r="M43" s="356" t="s">
        <v>370</v>
      </c>
    </row>
    <row r="44" spans="1:14" s="243" customFormat="1" ht="16.5" thickBot="1" x14ac:dyDescent="0.3">
      <c r="A44" s="219"/>
      <c r="B44" s="227"/>
      <c r="C44" s="38"/>
      <c r="D44" s="38"/>
      <c r="E44" s="46"/>
      <c r="F44" s="228"/>
      <c r="G44" s="47"/>
      <c r="H44" s="237"/>
      <c r="I44" s="237"/>
      <c r="J44" s="166">
        <f>SUM(J26:J43)</f>
        <v>0</v>
      </c>
      <c r="K44" s="355" t="s">
        <v>106</v>
      </c>
      <c r="L44" s="355" t="s">
        <v>107</v>
      </c>
      <c r="M44" s="356" t="s">
        <v>370</v>
      </c>
      <c r="N44" s="299"/>
    </row>
    <row r="45" spans="1:14" s="243" customFormat="1" ht="15.75" x14ac:dyDescent="0.25">
      <c r="A45" s="219"/>
      <c r="B45" s="227"/>
      <c r="C45" s="38"/>
      <c r="D45" s="38"/>
      <c r="E45" s="46"/>
      <c r="F45" s="228"/>
      <c r="G45" s="47"/>
      <c r="H45" s="237"/>
      <c r="I45" s="237"/>
      <c r="J45" s="214"/>
      <c r="K45" s="355"/>
      <c r="L45" s="355"/>
      <c r="M45" s="357"/>
      <c r="N45" s="299"/>
    </row>
    <row r="46" spans="1:14" ht="32.25" thickBot="1" x14ac:dyDescent="0.3">
      <c r="A46" s="426" t="s">
        <v>241</v>
      </c>
      <c r="B46" s="427"/>
      <c r="C46" s="427"/>
      <c r="D46" s="427"/>
      <c r="E46" s="427"/>
      <c r="F46" s="427"/>
      <c r="G46" s="427"/>
      <c r="H46" s="427"/>
      <c r="I46" s="427"/>
      <c r="J46" s="428"/>
      <c r="K46" s="350"/>
      <c r="L46" s="350"/>
      <c r="M46" s="358" t="s">
        <v>373</v>
      </c>
    </row>
    <row r="47" spans="1:14" s="243" customFormat="1" ht="16.5" thickBot="1" x14ac:dyDescent="0.3">
      <c r="A47" s="216" t="s">
        <v>124</v>
      </c>
      <c r="B47" s="177" t="s">
        <v>242</v>
      </c>
      <c r="C47" s="41">
        <v>400</v>
      </c>
      <c r="D47" s="41" t="s">
        <v>236</v>
      </c>
      <c r="E47" s="43">
        <v>3.1</v>
      </c>
      <c r="F47" s="310" t="s">
        <v>335</v>
      </c>
      <c r="G47" s="218">
        <v>0</v>
      </c>
      <c r="H47" s="233" t="str">
        <f>IF(G47&gt;0,IFERROR('Specifications (L1, L2, L3)'!J185/'Specifications (L1, L2, L3)'!G185/16*'Janitorial (LOT #3)'!G47,""),IFERROR('Specifications (L1, L2, L3)'!J185/'Specifications (L1, L2, L3)'!G185/16*'Janitorial (LOT #3)'!G47,""))</f>
        <v/>
      </c>
      <c r="I47" s="234" t="str">
        <f>IF(G47&gt;0,IFERROR('Specifications (L1, L2, L3)'!J185/'Specifications (L1, L2, L3)'!F185/128*'Janitorial (LOT #3)'!G47,""),IFERROR('Specifications (L1, L2, L3)'!J185/'Specifications (L1, L2, L3)'!F185/128*'Janitorial (LOT #3)'!G47,""))</f>
        <v/>
      </c>
      <c r="J47" s="142">
        <f t="shared" ref="J47:J64" si="14">IFERROR(IF(C47=0,0,IF(AND(H47="",I47=""),0,IF(AND(H47="",I47&lt;&gt;"",D47="GAL"),I47*C47*128,IF(AND(H47="",I47&lt;&gt;"",D47="LBS"),I47*C47*15.34,IF(AND(H47&lt;&gt;"",I47="",D47="GAL"),H47*(C47*8.344*16),IF(AND(H47&lt;&gt;"",I47="",D47="LBS"),H47*(C47*16),IF(AND(H47&lt;&gt;"",I47&lt;&gt;""),K47,"Error"))))))),0)</f>
        <v>0</v>
      </c>
      <c r="K47" s="355" t="e">
        <f t="shared" ref="K47:K64" si="15">IF(AND(I47/G47*C47*128&lt;H47/G47*C47*8.344*16,D47="GAL"),I47/G47*C47*128,IF(AND(I47/G47*C47*128*8.344&lt;H47/G47*16,D47="LBS"),I47/G47*C47*8.344*128,IF(AND(I47/G47*C47*128&gt;H47/G47*C47*8.344*16,D47="GAL"),H47/G47*C47*8.344*16,IF(AND(I47/G47*C47*128*8.344&gt;H47/G47*C47*16,D47="LBS"),H47/G47*C47*16))))</f>
        <v>#VALUE!</v>
      </c>
      <c r="L47" s="355"/>
      <c r="M47" s="356" t="s">
        <v>370</v>
      </c>
      <c r="N47" s="299"/>
    </row>
    <row r="48" spans="1:14" ht="16.5" thickBot="1" x14ac:dyDescent="0.3">
      <c r="A48" s="219" t="s">
        <v>167</v>
      </c>
      <c r="B48" s="189" t="s">
        <v>168</v>
      </c>
      <c r="C48" s="39">
        <v>850</v>
      </c>
      <c r="D48" s="39" t="s">
        <v>236</v>
      </c>
      <c r="E48" s="44">
        <v>3.2</v>
      </c>
      <c r="F48" s="311" t="s">
        <v>336</v>
      </c>
      <c r="G48" s="220">
        <v>0</v>
      </c>
      <c r="H48" s="235" t="str">
        <f>IF(G48&gt;0,IFERROR('Specifications (L1, L2, L3)'!J196/'Specifications (L1, L2, L3)'!G196/16*'Janitorial (LOT #3)'!G48,""),IFERROR('Specifications (L1, L2, L3)'!J196/'Specifications (L1, L2, L3)'!G196/16*'Janitorial (LOT #3)'!G48,""))</f>
        <v/>
      </c>
      <c r="I48" s="236" t="str">
        <f>IF(G48&gt;0,IFERROR('Specifications (L1, L2, L3)'!J196/'Specifications (L1, L2, L3)'!F196/128*'Janitorial (LOT #3)'!G48,""),IFERROR('Specifications (L1, L2, L3)'!J196/'Specifications (L1, L2, L3)'!F196/128*'Janitorial (LOT #3)'!G48,""))</f>
        <v/>
      </c>
      <c r="J48" s="166">
        <f t="shared" si="14"/>
        <v>0</v>
      </c>
      <c r="K48" s="355" t="e">
        <f t="shared" si="15"/>
        <v>#VALUE!</v>
      </c>
      <c r="L48" s="355"/>
      <c r="M48" s="356" t="s">
        <v>370</v>
      </c>
    </row>
    <row r="49" spans="1:14" s="243" customFormat="1" ht="16.5" thickBot="1" x14ac:dyDescent="0.3">
      <c r="A49" s="219"/>
      <c r="B49" s="189"/>
      <c r="C49" s="39">
        <v>300</v>
      </c>
      <c r="D49" s="39" t="s">
        <v>236</v>
      </c>
      <c r="E49" s="44">
        <v>3.3</v>
      </c>
      <c r="F49" s="311" t="s">
        <v>337</v>
      </c>
      <c r="G49" s="220">
        <v>0</v>
      </c>
      <c r="H49" s="235" t="str">
        <f>IF(G49&gt;0,IFERROR('Specifications (L1, L2, L3)'!J209/'Specifications (L1, L2, L3)'!G209/16*'Janitorial (LOT #3)'!G49,""),IFERROR('Specifications (L1, L2, L3)'!J209/'Specifications (L1, L2, L3)'!G209/16*'Janitorial (LOT #3)'!G49,""))</f>
        <v/>
      </c>
      <c r="I49" s="236" t="str">
        <f>IF(G49&gt;0,IFERROR('Specifications (L1, L2, L3)'!J209/'Specifications (L1, L2, L3)'!F209/128*'Janitorial (LOT #3)'!G49,""),IFERROR('Specifications (L1, L2, L3)'!J209/'Specifications (L1, L2, L3)'!F209/128*'Janitorial (LOT #3)'!G49,""))</f>
        <v/>
      </c>
      <c r="J49" s="166">
        <f t="shared" si="14"/>
        <v>0</v>
      </c>
      <c r="K49" s="355" t="e">
        <f t="shared" si="15"/>
        <v>#VALUE!</v>
      </c>
      <c r="L49" s="355"/>
      <c r="M49" s="356" t="s">
        <v>370</v>
      </c>
      <c r="N49" s="299"/>
    </row>
    <row r="50" spans="1:14" ht="16.5" thickBot="1" x14ac:dyDescent="0.3">
      <c r="A50" s="219"/>
      <c r="B50" s="189"/>
      <c r="C50" s="39">
        <v>0</v>
      </c>
      <c r="D50" s="39" t="s">
        <v>236</v>
      </c>
      <c r="E50" s="44">
        <v>3.4</v>
      </c>
      <c r="F50" s="311" t="s">
        <v>338</v>
      </c>
      <c r="G50" s="220">
        <v>0</v>
      </c>
      <c r="H50" s="235" t="str">
        <f>IF(G50&gt;0,IFERROR('Specifications (L1, L2, L3)'!J223/'Specifications (L1, L2, L3)'!G223/16*'Janitorial (LOT #3)'!G50,""),IFERROR('Specifications (L1, L2, L3)'!J223/'Specifications (L1, L2, L3)'!G223/16*'Janitorial (LOT #3)'!G50,""))</f>
        <v/>
      </c>
      <c r="I50" s="236" t="str">
        <f>IF(G50&gt;0,IFERROR('Specifications (L1, L2, L3)'!J223/'Specifications (L1, L2, L3)'!F223/128*'Janitorial (LOT #3)'!G50,""),IFERROR('Specifications (L1, L2, L3)'!J223/'Specifications (L1, L2, L3)'!F223/128*'Janitorial (LOT #3)'!G50,""))</f>
        <v/>
      </c>
      <c r="J50" s="166">
        <f t="shared" si="14"/>
        <v>0</v>
      </c>
      <c r="K50" s="355" t="e">
        <f t="shared" si="15"/>
        <v>#VALUE!</v>
      </c>
      <c r="L50" s="355"/>
      <c r="M50" s="356" t="s">
        <v>370</v>
      </c>
    </row>
    <row r="51" spans="1:14" s="243" customFormat="1" ht="16.5" thickBot="1" x14ac:dyDescent="0.3">
      <c r="A51" s="219"/>
      <c r="B51" s="189"/>
      <c r="C51" s="39">
        <v>0</v>
      </c>
      <c r="D51" s="39" t="s">
        <v>236</v>
      </c>
      <c r="E51" s="44">
        <v>3.5</v>
      </c>
      <c r="F51" s="311" t="s">
        <v>339</v>
      </c>
      <c r="G51" s="220">
        <v>0</v>
      </c>
      <c r="H51" s="235" t="str">
        <f>IF(G51&gt;0,IFERROR('Specifications (L1, L2, L3)'!J236/'Specifications (L1, L2, L3)'!G236/16*'Janitorial (LOT #3)'!G51,""),IFERROR('Specifications (L1, L2, L3)'!J236/'Specifications (L1, L2, L3)'!G236/16*'Janitorial (LOT #3)'!G51,""))</f>
        <v/>
      </c>
      <c r="I51" s="236" t="str">
        <f>IF(G51&gt;0,IFERROR('Specifications (L1, L2, L3)'!J236/'Specifications (L1, L2, L3)'!F236/128*'Janitorial (LOT #3)'!G51,""),IFERROR('Specifications (L1, L2, L3)'!J236/'Specifications (L1, L2, L3)'!F236/128*'Janitorial (LOT #3)'!G51,""))</f>
        <v/>
      </c>
      <c r="J51" s="166">
        <f t="shared" si="14"/>
        <v>0</v>
      </c>
      <c r="K51" s="355" t="e">
        <f t="shared" si="15"/>
        <v>#VALUE!</v>
      </c>
      <c r="L51" s="355"/>
      <c r="M51" s="356" t="s">
        <v>370</v>
      </c>
      <c r="N51" s="299"/>
    </row>
    <row r="52" spans="1:14" ht="16.5" thickBot="1" x14ac:dyDescent="0.3">
      <c r="A52" s="219"/>
      <c r="B52" s="189"/>
      <c r="C52" s="39">
        <v>250</v>
      </c>
      <c r="D52" s="39" t="s">
        <v>236</v>
      </c>
      <c r="E52" s="44">
        <v>3.6</v>
      </c>
      <c r="F52" s="311" t="s">
        <v>340</v>
      </c>
      <c r="G52" s="220">
        <v>0</v>
      </c>
      <c r="H52" s="235" t="str">
        <f>IF(G52&gt;0,IFERROR('Specifications (L1, L2, L3)'!J248/'Specifications (L1, L2, L3)'!G248/16*'Janitorial (LOT #3)'!G52,""),IFERROR('Specifications (L1, L2, L3)'!J248/'Specifications (L1, L2, L3)'!G248/16*'Janitorial (LOT #3)'!G52,""))</f>
        <v/>
      </c>
      <c r="I52" s="236" t="str">
        <f>IF(G52&gt;0,IFERROR('Specifications (L1, L2, L3)'!J248/'Specifications (L1, L2, L3)'!F248/128*'Janitorial (LOT #3)'!G52,""),IFERROR('Specifications (L1, L2, L3)'!J248/'Specifications (L1, L2, L3)'!F248/128*'Janitorial (LOT #3)'!G52,""))</f>
        <v/>
      </c>
      <c r="J52" s="166">
        <f t="shared" si="14"/>
        <v>0</v>
      </c>
      <c r="K52" s="355" t="e">
        <f t="shared" si="15"/>
        <v>#VALUE!</v>
      </c>
      <c r="L52" s="355"/>
      <c r="M52" s="356" t="s">
        <v>370</v>
      </c>
    </row>
    <row r="53" spans="1:14" s="243" customFormat="1" ht="16.5" thickBot="1" x14ac:dyDescent="0.3">
      <c r="A53" s="219"/>
      <c r="B53" s="189"/>
      <c r="C53" s="39">
        <v>240</v>
      </c>
      <c r="D53" s="39" t="s">
        <v>236</v>
      </c>
      <c r="E53" s="44">
        <v>3.7</v>
      </c>
      <c r="F53" s="311" t="s">
        <v>341</v>
      </c>
      <c r="G53" s="220">
        <v>0</v>
      </c>
      <c r="H53" s="235" t="str">
        <f>IF(G53&gt;0,IFERROR('Specifications (L1, L2, L3)'!J256/'Specifications (L1, L2, L3)'!G256/16*'Janitorial (LOT #3)'!G53,""),IFERROR('Specifications (L1, L2, L3)'!J256/'Specifications (L1, L2, L3)'!G256/16*'Janitorial (LOT #3)'!G53,""))</f>
        <v/>
      </c>
      <c r="I53" s="236" t="str">
        <f>IF(G53&gt;0,IFERROR('Specifications (L1, L2, L3)'!J256/'Specifications (L1, L2, L3)'!F256/128*'Janitorial (LOT #3)'!G53,""),IFERROR('Specifications (L1, L2, L3)'!J256/'Specifications (L1, L2, L3)'!F256/128*'Janitorial (LOT #3)'!G53,""))</f>
        <v/>
      </c>
      <c r="J53" s="166">
        <f t="shared" si="14"/>
        <v>0</v>
      </c>
      <c r="K53" s="355" t="e">
        <f t="shared" si="15"/>
        <v>#VALUE!</v>
      </c>
      <c r="L53" s="355"/>
      <c r="M53" s="356" t="s">
        <v>370</v>
      </c>
      <c r="N53" s="299"/>
    </row>
    <row r="54" spans="1:14" ht="16.5" thickBot="1" x14ac:dyDescent="0.3">
      <c r="A54" s="219"/>
      <c r="B54" s="189"/>
      <c r="C54" s="39">
        <v>60</v>
      </c>
      <c r="D54" s="39" t="s">
        <v>236</v>
      </c>
      <c r="E54" s="44">
        <v>3.8</v>
      </c>
      <c r="F54" s="311" t="s">
        <v>342</v>
      </c>
      <c r="G54" s="220">
        <v>0</v>
      </c>
      <c r="H54" s="235" t="str">
        <f>IF(G54&gt;0,IFERROR('Specifications (L1, L2, L3)'!J264/'Specifications (L1, L2, L3)'!G264/16*'Janitorial (LOT #3)'!G54,""),IFERROR('Specifications (L1, L2, L3)'!J264/'Specifications (L1, L2, L3)'!G264/16*'Janitorial (LOT #3)'!G54,""))</f>
        <v/>
      </c>
      <c r="I54" s="236" t="str">
        <f>IF(G54&gt;0,IFERROR('Specifications (L1, L2, L3)'!J264/'Specifications (L1, L2, L3)'!F264/128*'Janitorial (LOT #3)'!G54,""),IFERROR('Specifications (L1, L2, L3)'!J264/'Specifications (L1, L2, L3)'!F264/128*'Janitorial (LOT #3)'!G54,""))</f>
        <v/>
      </c>
      <c r="J54" s="166">
        <f t="shared" si="14"/>
        <v>0</v>
      </c>
      <c r="K54" s="355" t="e">
        <f t="shared" si="15"/>
        <v>#VALUE!</v>
      </c>
      <c r="L54" s="355"/>
      <c r="M54" s="356" t="s">
        <v>370</v>
      </c>
    </row>
    <row r="55" spans="1:14" s="243" customFormat="1" ht="16.5" thickBot="1" x14ac:dyDescent="0.3">
      <c r="A55" s="219"/>
      <c r="B55" s="189"/>
      <c r="C55" s="39">
        <v>400</v>
      </c>
      <c r="D55" s="39" t="s">
        <v>236</v>
      </c>
      <c r="E55" s="44">
        <v>3.9</v>
      </c>
      <c r="F55" s="311" t="s">
        <v>343</v>
      </c>
      <c r="G55" s="220">
        <v>0</v>
      </c>
      <c r="H55" s="235" t="str">
        <f>IF(G55&gt;0,IFERROR('Specifications (L1, L2, L3)'!J273/'Specifications (L1, L2, L3)'!G273/16*'Janitorial (LOT #3)'!G55,""),IFERROR('Specifications (L1, L2, L3)'!J273/'Specifications (L1, L2, L3)'!G273/16*'Janitorial (LOT #3)'!G55,""))</f>
        <v/>
      </c>
      <c r="I55" s="236" t="str">
        <f>IF(G55&gt;0,IFERROR('Specifications (L1, L2, L3)'!J273/'Specifications (L1, L2, L3)'!F273/128*'Janitorial (LOT #3)'!G55,""),IFERROR('Specifications (L1, L2, L3)'!J273/'Specifications (L1, L2, L3)'!F273/128*'Janitorial (LOT #3)'!G55,""))</f>
        <v/>
      </c>
      <c r="J55" s="166">
        <f t="shared" si="14"/>
        <v>0</v>
      </c>
      <c r="K55" s="355" t="e">
        <f t="shared" si="15"/>
        <v>#VALUE!</v>
      </c>
      <c r="L55" s="355"/>
      <c r="M55" s="356" t="s">
        <v>370</v>
      </c>
      <c r="N55" s="299"/>
    </row>
    <row r="56" spans="1:14" ht="16.5" thickBot="1" x14ac:dyDescent="0.3">
      <c r="A56" s="221"/>
      <c r="B56" s="222"/>
      <c r="C56" s="39">
        <v>0</v>
      </c>
      <c r="D56" s="39" t="s">
        <v>236</v>
      </c>
      <c r="E56" s="45">
        <v>3.1</v>
      </c>
      <c r="F56" s="311" t="s">
        <v>344</v>
      </c>
      <c r="G56" s="220">
        <v>0</v>
      </c>
      <c r="H56" s="235" t="str">
        <f>IF(G56&gt;0,IFERROR('Specifications (L1, L2, L3)'!J277/'Specifications (L1, L2, L3)'!G277/16*'Janitorial (LOT #3)'!G56,""),IFERROR('Specifications (L1, L2, L3)'!J277/'Specifications (L1, L2, L3)'!G277/16*'Janitorial (LOT #3)'!G56,""))</f>
        <v/>
      </c>
      <c r="I56" s="236" t="str">
        <f>IF(G56&gt;0,IFERROR('Specifications (L1, L2, L3)'!J277/'Specifications (L1, L2, L3)'!F277/128*'Janitorial (LOT #3)'!G56,""),IFERROR('Specifications (L1, L2, L3)'!J277/'Specifications (L1, L2, L3)'!F277/128*'Janitorial (LOT #3)'!G56,""))</f>
        <v/>
      </c>
      <c r="J56" s="166">
        <f t="shared" si="14"/>
        <v>0</v>
      </c>
      <c r="K56" s="355" t="e">
        <f t="shared" si="15"/>
        <v>#VALUE!</v>
      </c>
      <c r="L56" s="355"/>
      <c r="M56" s="356" t="s">
        <v>370</v>
      </c>
    </row>
    <row r="57" spans="1:14" s="243" customFormat="1" ht="16.5" thickBot="1" x14ac:dyDescent="0.3">
      <c r="A57" s="219"/>
      <c r="B57" s="189"/>
      <c r="C57" s="39">
        <v>350</v>
      </c>
      <c r="D57" s="39" t="s">
        <v>236</v>
      </c>
      <c r="E57" s="45">
        <v>3.11</v>
      </c>
      <c r="F57" s="311" t="s">
        <v>345</v>
      </c>
      <c r="G57" s="220">
        <v>0</v>
      </c>
      <c r="H57" s="235" t="str">
        <f>IF(G57&gt;0,IFERROR('Specifications (L1, L2, L3)'!J282/'Specifications (L1, L2, L3)'!G282/16*'Janitorial (LOT #3)'!G57,""),IFERROR('Specifications (L1, L2, L3)'!J282/'Specifications (L1, L2, L3)'!G282/16*'Janitorial (LOT #3)'!G57,""))</f>
        <v/>
      </c>
      <c r="I57" s="236" t="str">
        <f>IF(G57&gt;0,IFERROR('Specifications (L1, L2, L3)'!J282/'Specifications (L1, L2, L3)'!F282/128*'Janitorial (LOT #3)'!G57,""),IFERROR('Specifications (L1, L2, L3)'!J282/'Specifications (L1, L2, L3)'!F282/128*'Janitorial (LOT #3)'!G57,""))</f>
        <v/>
      </c>
      <c r="J57" s="166">
        <f t="shared" si="14"/>
        <v>0</v>
      </c>
      <c r="K57" s="355" t="e">
        <f t="shared" si="15"/>
        <v>#VALUE!</v>
      </c>
      <c r="L57" s="355"/>
      <c r="M57" s="356" t="s">
        <v>370</v>
      </c>
      <c r="N57" s="299"/>
    </row>
    <row r="58" spans="1:14" ht="16.5" thickBot="1" x14ac:dyDescent="0.3">
      <c r="A58" s="221"/>
      <c r="B58" s="222"/>
      <c r="C58" s="39">
        <v>500</v>
      </c>
      <c r="D58" s="39" t="s">
        <v>236</v>
      </c>
      <c r="E58" s="45">
        <v>3.12</v>
      </c>
      <c r="F58" s="311" t="s">
        <v>346</v>
      </c>
      <c r="G58" s="220">
        <v>0</v>
      </c>
      <c r="H58" s="235" t="str">
        <f>IF(G58&gt;0,IFERROR('Specifications (L1, L2, L3)'!J288/'Specifications (L1, L2, L3)'!G288/16*'Janitorial (LOT #3)'!G58,""),IFERROR('Specifications (L1, L2, L3)'!J288/'Specifications (L1, L2, L3)'!G288/16*'Janitorial (LOT #3)'!G58,""))</f>
        <v/>
      </c>
      <c r="I58" s="236" t="str">
        <f>IF(G58&gt;0,IFERROR('Specifications (L1, L2, L3)'!J288/'Specifications (L1, L2, L3)'!F288/128*'Janitorial (LOT #3)'!G58,""),IFERROR('Specifications (L1, L2, L3)'!J288/'Specifications (L1, L2, L3)'!F288/128*'Janitorial (LOT #3)'!G58,""))</f>
        <v/>
      </c>
      <c r="J58" s="166">
        <f t="shared" si="14"/>
        <v>0</v>
      </c>
      <c r="K58" s="355" t="e">
        <f t="shared" si="15"/>
        <v>#VALUE!</v>
      </c>
      <c r="L58" s="355"/>
      <c r="M58" s="356" t="s">
        <v>370</v>
      </c>
    </row>
    <row r="59" spans="1:14" s="243" customFormat="1" ht="16.5" thickBot="1" x14ac:dyDescent="0.3">
      <c r="A59" s="219"/>
      <c r="B59" s="189"/>
      <c r="C59" s="39">
        <v>610</v>
      </c>
      <c r="D59" s="39" t="s">
        <v>236</v>
      </c>
      <c r="E59" s="45">
        <v>3.13</v>
      </c>
      <c r="F59" s="311" t="s">
        <v>347</v>
      </c>
      <c r="G59" s="220">
        <v>0</v>
      </c>
      <c r="H59" s="235" t="str">
        <f>IF(G59&gt;0,IFERROR('Specifications (L1, L2, L3)'!J295/'Specifications (L1, L2, L3)'!G295/16*'Janitorial (LOT #3)'!G59,""),IFERROR('Specifications (L1, L2, L3)'!J295/'Specifications (L1, L2, L3)'!G295/16*'Janitorial (LOT #3)'!G59,""))</f>
        <v/>
      </c>
      <c r="I59" s="236" t="str">
        <f>IF(G59&gt;0,IFERROR('Specifications (L1, L2, L3)'!J295/'Specifications (L1, L2, L3)'!F295/128*'Janitorial (LOT #3)'!G59,""),IFERROR('Specifications (L1, L2, L3)'!J295/'Specifications (L1, L2, L3)'!F295/128*'Janitorial (LOT #3)'!G59,""))</f>
        <v/>
      </c>
      <c r="J59" s="166">
        <f t="shared" si="14"/>
        <v>0</v>
      </c>
      <c r="K59" s="355" t="e">
        <f t="shared" si="15"/>
        <v>#VALUE!</v>
      </c>
      <c r="L59" s="355"/>
      <c r="M59" s="356" t="s">
        <v>370</v>
      </c>
      <c r="N59" s="299"/>
    </row>
    <row r="60" spans="1:14" ht="16.5" thickBot="1" x14ac:dyDescent="0.3">
      <c r="A60" s="221"/>
      <c r="B60" s="222"/>
      <c r="C60" s="39">
        <v>600</v>
      </c>
      <c r="D60" s="39" t="s">
        <v>237</v>
      </c>
      <c r="E60" s="45">
        <v>3.14</v>
      </c>
      <c r="F60" s="311" t="s">
        <v>348</v>
      </c>
      <c r="G60" s="220">
        <v>0</v>
      </c>
      <c r="H60" s="235" t="str">
        <f>IF(G60&gt;0,IFERROR('Specifications (L1, L2, L3)'!J304/'Specifications (L1, L2, L3)'!G304/16*'Janitorial (LOT #3)'!G60,""),IFERROR('Specifications (L1, L2, L3)'!J304/'Specifications (L1, L2, L3)'!G304/16*'Janitorial (LOT #3)'!G60,""))</f>
        <v/>
      </c>
      <c r="I60" s="236" t="str">
        <f>IF(G60&gt;0,IFERROR('Specifications (L1, L2, L3)'!J304/'Specifications (L1, L2, L3)'!F304/128*'Janitorial (LOT #3)'!G60,""),IFERROR('Specifications (L1, L2, L3)'!J304/'Specifications (L1, L2, L3)'!F304/128*'Janitorial (LOT #3)'!G60,""))</f>
        <v/>
      </c>
      <c r="J60" s="166">
        <f t="shared" si="14"/>
        <v>0</v>
      </c>
      <c r="K60" s="355" t="e">
        <f t="shared" si="15"/>
        <v>#VALUE!</v>
      </c>
      <c r="L60" s="355"/>
      <c r="M60" s="356" t="s">
        <v>370</v>
      </c>
    </row>
    <row r="61" spans="1:14" s="243" customFormat="1" ht="16.5" thickBot="1" x14ac:dyDescent="0.3">
      <c r="A61" s="219"/>
      <c r="B61" s="189"/>
      <c r="C61" s="39">
        <v>100</v>
      </c>
      <c r="D61" s="39" t="s">
        <v>236</v>
      </c>
      <c r="E61" s="45">
        <v>3.15</v>
      </c>
      <c r="F61" s="311" t="s">
        <v>349</v>
      </c>
      <c r="G61" s="220">
        <v>0</v>
      </c>
      <c r="H61" s="235" t="str">
        <f>IF(G61&gt;0,IFERROR('Specifications (L1, L2, L3)'!J310/'Specifications (L1, L2, L3)'!G310/16*'Janitorial (LOT #3)'!G61,""),IFERROR('Specifications (L1, L2, L3)'!J310/'Specifications (L1, L2, L3)'!G310/16*'Janitorial (LOT #3)'!G61,""))</f>
        <v/>
      </c>
      <c r="I61" s="236" t="str">
        <f>IF(G61&gt;0,IFERROR('Specifications (L1, L2, L3)'!J310/'Specifications (L1, L2, L3)'!F310/128*'Janitorial (LOT #3)'!G61,""),IFERROR('Specifications (L1, L2, L3)'!J310/'Specifications (L1, L2, L3)'!F310/128*'Janitorial (LOT #3)'!G61,""))</f>
        <v/>
      </c>
      <c r="J61" s="166">
        <f t="shared" si="14"/>
        <v>0</v>
      </c>
      <c r="K61" s="355" t="e">
        <f t="shared" si="15"/>
        <v>#VALUE!</v>
      </c>
      <c r="L61" s="355"/>
      <c r="M61" s="356" t="s">
        <v>370</v>
      </c>
      <c r="N61" s="299"/>
    </row>
    <row r="62" spans="1:14" ht="16.5" thickBot="1" x14ac:dyDescent="0.3">
      <c r="A62" s="223"/>
      <c r="B62" s="224"/>
      <c r="C62" s="39">
        <v>0</v>
      </c>
      <c r="D62" s="39" t="s">
        <v>237</v>
      </c>
      <c r="E62" s="45">
        <v>3.16</v>
      </c>
      <c r="F62" s="311" t="s">
        <v>350</v>
      </c>
      <c r="G62" s="220">
        <v>0</v>
      </c>
      <c r="H62" s="235" t="str">
        <f>IF(G62&gt;0,IFERROR('Specifications (L1, L2, L3)'!J318/'Specifications (L1, L2, L3)'!G318/16*'Janitorial (LOT #3)'!G62,""),IFERROR('Specifications (L1, L2, L3)'!J318/'Specifications (L1, L2, L3)'!G318/16*'Janitorial (LOT #3)'!G62,""))</f>
        <v/>
      </c>
      <c r="I62" s="236" t="str">
        <f>IF(G62,IFERROR('Specifications (L1, L2, L3)'!J318/'Specifications (L1, L2, L3)'!F318/128*'Janitorial (LOT #3)'!G62,""),IFERROR('Specifications (L1, L2, L3)'!J318/'Specifications (L1, L2, L3)'!F318/128*'Janitorial (LOT #3)'!G62,""))</f>
        <v/>
      </c>
      <c r="J62" s="166">
        <f t="shared" si="14"/>
        <v>0</v>
      </c>
      <c r="K62" s="355" t="e">
        <f t="shared" si="15"/>
        <v>#VALUE!</v>
      </c>
      <c r="L62" s="355"/>
      <c r="M62" s="356" t="s">
        <v>370</v>
      </c>
    </row>
    <row r="63" spans="1:14" s="243" customFormat="1" ht="16.5" thickBot="1" x14ac:dyDescent="0.3">
      <c r="A63" s="219"/>
      <c r="B63" s="189"/>
      <c r="C63" s="39">
        <v>0</v>
      </c>
      <c r="D63" s="39" t="s">
        <v>236</v>
      </c>
      <c r="E63" s="45">
        <v>3.17</v>
      </c>
      <c r="F63" s="311" t="s">
        <v>351</v>
      </c>
      <c r="G63" s="220">
        <v>0</v>
      </c>
      <c r="H63" s="235" t="str">
        <f>IF(G63&gt;0,IFERROR('Specifications (L1, L2, L3)'!J325/'Specifications (L1, L2, L3)'!G325/16*'Janitorial (LOT #3)'!G63,""),IFERROR('Specifications (L1, L2, L3)'!J325/'Specifications (L1, L2, L3)'!G325/16*'Janitorial (LOT #3)'!G63,""))</f>
        <v/>
      </c>
      <c r="I63" s="236" t="str">
        <f>IF(G63&gt;0,IFERROR('Specifications (L1, L2, L3)'!J325/'Specifications (L1, L2, L3)'!F325/128*'Janitorial (LOT #3)'!G63,""),IFERROR('Specifications (L1, L2, L3)'!J325/'Specifications (L1, L2, L3)'!F325/128*'Janitorial (LOT #3)'!G63,""))</f>
        <v/>
      </c>
      <c r="J63" s="166">
        <f t="shared" si="14"/>
        <v>0</v>
      </c>
      <c r="K63" s="355" t="e">
        <f t="shared" si="15"/>
        <v>#VALUE!</v>
      </c>
      <c r="L63" s="355"/>
      <c r="M63" s="356" t="s">
        <v>370</v>
      </c>
      <c r="N63" s="299"/>
    </row>
    <row r="64" spans="1:14" ht="16.5" thickBot="1" x14ac:dyDescent="0.3">
      <c r="A64" s="226"/>
      <c r="B64" s="147"/>
      <c r="C64" s="35">
        <v>10</v>
      </c>
      <c r="D64" s="39" t="s">
        <v>236</v>
      </c>
      <c r="E64" s="45">
        <v>3.18</v>
      </c>
      <c r="F64" s="312" t="s">
        <v>352</v>
      </c>
      <c r="G64" s="220">
        <v>0</v>
      </c>
      <c r="H64" s="235" t="str">
        <f>IF(G64&gt;0,IFERROR('Specifications (L1, L2, L3)'!J331/'Specifications (L1, L2, L3)'!G331/16*'Janitorial (LOT #3)'!G64,""),IFERROR('Specifications (L1, L2, L3)'!J331/'Specifications (L1, L2, L3)'!G331/16*'Janitorial (LOT #3)'!G64,""))</f>
        <v/>
      </c>
      <c r="I64" s="236" t="str">
        <f>IF(G64&gt;0,IFERROR('Specifications (L1, L2, L3)'!J331/'Specifications (L1, L2, L3)'!F331/128*'Janitorial (LOT #3)'!G64,""),IFERROR('Specifications (L1, L2, L3)'!J331/'Specifications (L1, L2, L3)'!F331/128*'Janitorial (LOT #3)'!G64,""))</f>
        <v/>
      </c>
      <c r="J64" s="166">
        <f t="shared" si="14"/>
        <v>0</v>
      </c>
      <c r="K64" s="355" t="e">
        <f t="shared" si="15"/>
        <v>#VALUE!</v>
      </c>
      <c r="L64" s="355"/>
      <c r="M64" s="356" t="s">
        <v>370</v>
      </c>
    </row>
    <row r="65" spans="1:14" s="243" customFormat="1" ht="16.5" thickBot="1" x14ac:dyDescent="0.3">
      <c r="A65" s="219"/>
      <c r="B65" s="227"/>
      <c r="C65" s="38"/>
      <c r="D65" s="38"/>
      <c r="E65" s="46"/>
      <c r="F65" s="228"/>
      <c r="G65" s="47"/>
      <c r="H65" s="237"/>
      <c r="I65" s="237"/>
      <c r="J65" s="166">
        <f>SUM(J47:J64)</f>
        <v>0</v>
      </c>
      <c r="K65" s="355" t="s">
        <v>106</v>
      </c>
      <c r="L65" s="355" t="s">
        <v>107</v>
      </c>
      <c r="M65" s="356" t="s">
        <v>370</v>
      </c>
      <c r="N65" s="299"/>
    </row>
    <row r="66" spans="1:14" s="243" customFormat="1" ht="15.75" x14ac:dyDescent="0.25">
      <c r="A66" s="219"/>
      <c r="B66" s="227"/>
      <c r="C66" s="38"/>
      <c r="D66" s="38"/>
      <c r="E66" s="46"/>
      <c r="F66" s="228"/>
      <c r="G66" s="47"/>
      <c r="H66" s="237"/>
      <c r="I66" s="237"/>
      <c r="J66" s="214"/>
      <c r="K66" s="355"/>
      <c r="L66" s="355"/>
      <c r="M66" s="357"/>
      <c r="N66" s="299"/>
    </row>
    <row r="67" spans="1:14" ht="32.25" thickBot="1" x14ac:dyDescent="0.3">
      <c r="A67" s="426" t="s">
        <v>244</v>
      </c>
      <c r="B67" s="427"/>
      <c r="C67" s="427"/>
      <c r="D67" s="427"/>
      <c r="E67" s="427"/>
      <c r="F67" s="427"/>
      <c r="G67" s="427"/>
      <c r="H67" s="427"/>
      <c r="I67" s="427"/>
      <c r="J67" s="428"/>
      <c r="K67" s="350"/>
      <c r="L67" s="350"/>
      <c r="M67" s="358" t="s">
        <v>374</v>
      </c>
    </row>
    <row r="68" spans="1:14" s="243" customFormat="1" ht="16.5" thickBot="1" x14ac:dyDescent="0.3">
      <c r="A68" s="216" t="s">
        <v>143</v>
      </c>
      <c r="B68" s="177" t="s">
        <v>201</v>
      </c>
      <c r="C68" s="41">
        <v>200</v>
      </c>
      <c r="D68" s="41" t="s">
        <v>236</v>
      </c>
      <c r="E68" s="43">
        <v>3.1</v>
      </c>
      <c r="F68" s="310" t="s">
        <v>335</v>
      </c>
      <c r="G68" s="218">
        <v>0</v>
      </c>
      <c r="H68" s="233" t="str">
        <f>IF(G68&gt;0,IFERROR('Specifications (L1, L2, L3)'!K185/'Specifications (L1, L2, L3)'!G185/16*'Janitorial (LOT #3)'!G68,""),IFERROR('Specifications (L1, L2, L3)'!K185/'Specifications (L1, L2, L3)'!G185/16*'Janitorial (LOT #3)'!G68,""))</f>
        <v/>
      </c>
      <c r="I68" s="234" t="str">
        <f>IF(G68&gt;0,IFERROR('Specifications (L1, L2, L3)'!K185/'Specifications (L1, L2, L3)'!F185/128*'Janitorial (LOT #3)'!G68,""),IFERROR('Specifications (L1, L2, L3)'!K185/'Specifications (L1, L2, L3)'!F185/128*'Janitorial (LOT #3)'!G68,""))</f>
        <v/>
      </c>
      <c r="J68" s="142">
        <f t="shared" ref="J68:J85" si="16">IFERROR(IF(C68=0,0,IF(AND(H68="",I68=""),0,IF(AND(H68="",I68&lt;&gt;"",D68="GAL"),I68*C68*128,IF(AND(H68="",I68&lt;&gt;"",D68="LBS"),I68*C68*15.34,IF(AND(H68&lt;&gt;"",I68="",D68="GAL"),H68*(C68*8.344*16),IF(AND(H68&lt;&gt;"",I68="",D68="LBS"),H68*(C68*16),IF(AND(H68&lt;&gt;"",I68&lt;&gt;""),K68,"Error"))))))),0)</f>
        <v>0</v>
      </c>
      <c r="K68" s="355" t="e">
        <f t="shared" ref="K68:K85" si="17">IF(AND(I68/G68*C68*128&lt;H68/G68*C68*8.344*16,D68="GAL"),I68/G68*C68*128,IF(AND(I68/G68*C68*128*8.344&lt;H68/G68*16,D68="LBS"),I68/G68*C68*8.344*128,IF(AND(I68/G68*C68*128&gt;H68/G68*C68*8.344*16,D68="GAL"),H68/G68*C68*8.344*16,IF(AND(I68/G68*C68*128*8.344&gt;H68/G68*C68*16,D68="LBS"),H68/G68*C68*16))))</f>
        <v>#VALUE!</v>
      </c>
      <c r="L68" s="355"/>
      <c r="M68" s="356" t="s">
        <v>370</v>
      </c>
      <c r="N68" s="299"/>
    </row>
    <row r="69" spans="1:14" ht="16.5" thickBot="1" x14ac:dyDescent="0.3">
      <c r="A69" s="219" t="s">
        <v>141</v>
      </c>
      <c r="B69" s="189" t="s">
        <v>142</v>
      </c>
      <c r="C69" s="39">
        <v>0</v>
      </c>
      <c r="D69" s="39" t="s">
        <v>236</v>
      </c>
      <c r="E69" s="44">
        <v>3.2</v>
      </c>
      <c r="F69" s="311" t="s">
        <v>336</v>
      </c>
      <c r="G69" s="220">
        <v>0</v>
      </c>
      <c r="H69" s="235" t="str">
        <f>IF(G69&gt;0,IFERROR('Specifications (L1, L2, L3)'!K196/'Specifications (L1, L2, L3)'!G196/16*'Janitorial (LOT #3)'!G69,""),IFERROR('Specifications (L1, L2, L3)'!K196/'Specifications (L1, L2, L3)'!G196/16*'Janitorial (LOT #3)'!G69,""))</f>
        <v/>
      </c>
      <c r="I69" s="236" t="str">
        <f>IF(G69&gt;0,IFERROR('Specifications (L1, L2, L3)'!K196/'Specifications (L1, L2, L3)'!F196/128*'Janitorial (LOT #3)'!G69,""),IFERROR('Specifications (L1, L2, L3)'!K196/'Specifications (L1, L2, L3)'!F196/128*'Janitorial (LOT #3)'!G69,""))</f>
        <v/>
      </c>
      <c r="J69" s="166">
        <f t="shared" si="16"/>
        <v>0</v>
      </c>
      <c r="K69" s="355" t="e">
        <f t="shared" si="17"/>
        <v>#VALUE!</v>
      </c>
      <c r="L69" s="355"/>
      <c r="M69" s="356" t="s">
        <v>370</v>
      </c>
    </row>
    <row r="70" spans="1:14" s="243" customFormat="1" ht="16.5" thickBot="1" x14ac:dyDescent="0.3">
      <c r="A70" s="219"/>
      <c r="B70" s="189"/>
      <c r="C70" s="39">
        <v>20</v>
      </c>
      <c r="D70" s="39" t="s">
        <v>236</v>
      </c>
      <c r="E70" s="44">
        <v>3.3</v>
      </c>
      <c r="F70" s="311" t="s">
        <v>337</v>
      </c>
      <c r="G70" s="220">
        <v>0</v>
      </c>
      <c r="H70" s="235" t="str">
        <f>IF(G70&gt;0,IFERROR('Specifications (L1, L2, L3)'!K209/'Specifications (L1, L2, L3)'!G209/16*'Janitorial (LOT #3)'!G70,""),IFERROR('Specifications (L1, L2, L3)'!K209/'Specifications (L1, L2, L3)'!G209/16*'Janitorial (LOT #3)'!G70,""))</f>
        <v/>
      </c>
      <c r="I70" s="236" t="str">
        <f>IF(G70&gt;0,IFERROR('Specifications (L1, L2, L3)'!K209/'Specifications (L1, L2, L3)'!F209/128*'Janitorial (LOT #3)'!G70,""),IFERROR('Specifications (L1, L2, L3)'!K209/'Specifications (L1, L2, L3)'!F209/128*'Janitorial (LOT #3)'!G70,""))</f>
        <v/>
      </c>
      <c r="J70" s="166">
        <f t="shared" si="16"/>
        <v>0</v>
      </c>
      <c r="K70" s="355" t="e">
        <f t="shared" si="17"/>
        <v>#VALUE!</v>
      </c>
      <c r="L70" s="355"/>
      <c r="M70" s="356" t="s">
        <v>370</v>
      </c>
      <c r="N70" s="299"/>
    </row>
    <row r="71" spans="1:14" ht="16.5" thickBot="1" x14ac:dyDescent="0.3">
      <c r="A71" s="219"/>
      <c r="B71" s="189"/>
      <c r="C71" s="39">
        <v>165</v>
      </c>
      <c r="D71" s="39" t="s">
        <v>236</v>
      </c>
      <c r="E71" s="44">
        <v>3.4</v>
      </c>
      <c r="F71" s="311" t="s">
        <v>338</v>
      </c>
      <c r="G71" s="220">
        <v>0</v>
      </c>
      <c r="H71" s="235" t="str">
        <f>IF(G71&gt;0,IFERROR('Specifications (L1, L2, L3)'!K223/'Specifications (L1, L2, L3)'!G223/16*'Janitorial (LOT #3)'!G71,""),IFERROR('Specifications (L1, L2, L3)'!K223/'Specifications (L1, L2, L3)'!G223/16*'Janitorial (LOT #3)'!G71,""))</f>
        <v/>
      </c>
      <c r="I71" s="236" t="str">
        <f>IF(G71&gt;0,IFERROR('Specifications (L1, L2, L3)'!K223/'Specifications (L1, L2, L3)'!F223/128*'Janitorial (LOT #3)'!G71,""),IFERROR('Specifications (L1, L2, L3)'!K223/'Specifications (L1, L2, L3)'!F223/128*'Janitorial (LOT #3)'!G71,""))</f>
        <v/>
      </c>
      <c r="J71" s="166">
        <f t="shared" si="16"/>
        <v>0</v>
      </c>
      <c r="K71" s="355" t="e">
        <f t="shared" si="17"/>
        <v>#VALUE!</v>
      </c>
      <c r="L71" s="355"/>
      <c r="M71" s="356" t="s">
        <v>370</v>
      </c>
    </row>
    <row r="72" spans="1:14" s="243" customFormat="1" ht="16.5" thickBot="1" x14ac:dyDescent="0.3">
      <c r="A72" s="219"/>
      <c r="B72" s="189"/>
      <c r="C72" s="39">
        <v>0</v>
      </c>
      <c r="D72" s="39" t="s">
        <v>236</v>
      </c>
      <c r="E72" s="44">
        <v>3.5</v>
      </c>
      <c r="F72" s="311" t="s">
        <v>339</v>
      </c>
      <c r="G72" s="220">
        <v>0</v>
      </c>
      <c r="H72" s="235" t="str">
        <f>IF(G72&gt;0,IFERROR('Specifications (L1, L2, L3)'!K236/'Specifications (L1, L2, L3)'!G236/16*'Janitorial (LOT #3)'!G72,""),IFERROR('Specifications (L1, L2, L3)'!K236/'Specifications (L1, L2, L3)'!G236/16*'Janitorial (LOT #3)'!G72,""))</f>
        <v/>
      </c>
      <c r="I72" s="236" t="str">
        <f>IF(G72&gt;0,IFERROR('Specifications (L1, L2, L3)'!K236/'Specifications (L1, L2, L3)'!F236/128*'Janitorial (LOT #3)'!G72,""),IFERROR('Specifications (L1, L2, L3)'!K236/'Specifications (L1, L2, L3)'!F236/128*'Janitorial (LOT #3)'!G72,""))</f>
        <v/>
      </c>
      <c r="J72" s="166">
        <f t="shared" si="16"/>
        <v>0</v>
      </c>
      <c r="K72" s="355" t="e">
        <f t="shared" si="17"/>
        <v>#VALUE!</v>
      </c>
      <c r="L72" s="355"/>
      <c r="M72" s="356" t="s">
        <v>370</v>
      </c>
      <c r="N72" s="299"/>
    </row>
    <row r="73" spans="1:14" ht="16.5" thickBot="1" x14ac:dyDescent="0.3">
      <c r="A73" s="219"/>
      <c r="B73" s="189"/>
      <c r="C73" s="39">
        <v>100</v>
      </c>
      <c r="D73" s="39" t="s">
        <v>236</v>
      </c>
      <c r="E73" s="44">
        <v>3.6</v>
      </c>
      <c r="F73" s="311" t="s">
        <v>340</v>
      </c>
      <c r="G73" s="220">
        <v>0</v>
      </c>
      <c r="H73" s="235" t="str">
        <f>IF(G73&gt;0,IFERROR('Specifications (L1, L2, L3)'!K248/'Specifications (L1, L2, L3)'!G248/16*'Janitorial (LOT #3)'!G73,""),IFERROR('Specifications (L1, L2, L3)'!K248/'Specifications (L1, L2, L3)'!G248/16*'Janitorial (LOT #3)'!G73,""))</f>
        <v/>
      </c>
      <c r="I73" s="236" t="str">
        <f>IF(G73&gt;0,IFERROR('Specifications (L1, L2, L3)'!K248/'Specifications (L1, L2, L3)'!F248/128*'Janitorial (LOT #3)'!G73,""),IFERROR('Specifications (L1, L2, L3)'!K248/'Specifications (L1, L2, L3)'!F248/128*'Janitorial (LOT #3)'!G73,""))</f>
        <v/>
      </c>
      <c r="J73" s="166">
        <f t="shared" si="16"/>
        <v>0</v>
      </c>
      <c r="K73" s="355" t="e">
        <f t="shared" si="17"/>
        <v>#VALUE!</v>
      </c>
      <c r="L73" s="355"/>
      <c r="M73" s="356" t="s">
        <v>370</v>
      </c>
    </row>
    <row r="74" spans="1:14" s="243" customFormat="1" ht="16.5" thickBot="1" x14ac:dyDescent="0.3">
      <c r="A74" s="219"/>
      <c r="B74" s="189"/>
      <c r="C74" s="39">
        <v>20</v>
      </c>
      <c r="D74" s="39" t="s">
        <v>236</v>
      </c>
      <c r="E74" s="44">
        <v>3.7</v>
      </c>
      <c r="F74" s="311" t="s">
        <v>341</v>
      </c>
      <c r="G74" s="220">
        <v>0</v>
      </c>
      <c r="H74" s="235" t="str">
        <f>IF(G74&gt;0,IFERROR('Specifications (L1, L2, L3)'!K256/'Specifications (L1, L2, L3)'!G256/16*'Janitorial (LOT #3)'!G74,""),IFERROR('Specifications (L1, L2, L3)'!K256/'Specifications (L1, L2, L3)'!G256/16*'Janitorial (LOT #3)'!G74,""))</f>
        <v/>
      </c>
      <c r="I74" s="236" t="str">
        <f>IF(G74&gt;0,IFERROR('Specifications (L1, L2, L3)'!K256/'Specifications (L1, L2, L3)'!F256/128*'Janitorial (LOT #3)'!G74,""),IFERROR('Specifications (L1, L2, L3)'!K256/'Specifications (L1, L2, L3)'!F256/128*'Janitorial (LOT #3)'!G74,""))</f>
        <v/>
      </c>
      <c r="J74" s="166">
        <f t="shared" si="16"/>
        <v>0</v>
      </c>
      <c r="K74" s="355" t="e">
        <f t="shared" si="17"/>
        <v>#VALUE!</v>
      </c>
      <c r="L74" s="355"/>
      <c r="M74" s="356" t="s">
        <v>370</v>
      </c>
      <c r="N74" s="299"/>
    </row>
    <row r="75" spans="1:14" ht="16.5" thickBot="1" x14ac:dyDescent="0.3">
      <c r="A75" s="219"/>
      <c r="B75" s="189"/>
      <c r="C75" s="39">
        <v>0</v>
      </c>
      <c r="D75" s="39" t="s">
        <v>236</v>
      </c>
      <c r="E75" s="44">
        <v>3.8</v>
      </c>
      <c r="F75" s="311" t="s">
        <v>342</v>
      </c>
      <c r="G75" s="220">
        <v>0</v>
      </c>
      <c r="H75" s="235" t="str">
        <f>IF(G75&gt;0,IFERROR('Specifications (L1, L2, L3)'!K264/'Specifications (L1, L2, L3)'!G264/16*'Janitorial (LOT #3)'!G75,""),IFERROR('Specifications (L1, L2, L3)'!K264/'Specifications (L1, L2, L3)'!G264/16*'Janitorial (LOT #3)'!G75,""))</f>
        <v/>
      </c>
      <c r="I75" s="236" t="str">
        <f>IF(G75&gt;0,IFERROR('Specifications (L1, L2, L3)'!K264/'Specifications (L1, L2, L3)'!F264/128*'Janitorial (LOT #3)'!G75,""),IFERROR('Specifications (L1, L2, L3)'!K264/'Specifications (L1, L2, L3)'!F264/128*'Janitorial (LOT #3)'!G75,""))</f>
        <v/>
      </c>
      <c r="J75" s="166">
        <f t="shared" si="16"/>
        <v>0</v>
      </c>
      <c r="K75" s="355" t="e">
        <f t="shared" si="17"/>
        <v>#VALUE!</v>
      </c>
      <c r="L75" s="355"/>
      <c r="M75" s="356" t="s">
        <v>370</v>
      </c>
    </row>
    <row r="76" spans="1:14" s="243" customFormat="1" ht="16.5" thickBot="1" x14ac:dyDescent="0.3">
      <c r="A76" s="219"/>
      <c r="B76" s="189"/>
      <c r="C76" s="39">
        <v>35</v>
      </c>
      <c r="D76" s="39" t="s">
        <v>236</v>
      </c>
      <c r="E76" s="44">
        <v>3.9</v>
      </c>
      <c r="F76" s="311" t="s">
        <v>343</v>
      </c>
      <c r="G76" s="220">
        <v>0</v>
      </c>
      <c r="H76" s="235" t="str">
        <f>IF(G76&gt;0,IFERROR('Specifications (L1, L2, L3)'!K273/'Specifications (L1, L2, L3)'!G273/16*'Janitorial (LOT #3)'!G76,""),IFERROR('Specifications (L1, L2, L3)'!K273/'Specifications (L1, L2, L3)'!G273/16*'Janitorial (LOT #3)'!G76,""))</f>
        <v/>
      </c>
      <c r="I76" s="236" t="str">
        <f>IF(G76&gt;0,IFERROR('Specifications (L1, L2, L3)'!K273/'Specifications (L1, L2, L3)'!F273/128*'Janitorial (LOT #3)'!G76,""),IFERROR('Specifications (L1, L2, L3)'!K273/'Specifications (L1, L2, L3)'!F273/128*'Janitorial (LOT #3)'!G76,""))</f>
        <v/>
      </c>
      <c r="J76" s="166">
        <f t="shared" si="16"/>
        <v>0</v>
      </c>
      <c r="K76" s="355" t="e">
        <f t="shared" si="17"/>
        <v>#VALUE!</v>
      </c>
      <c r="L76" s="355"/>
      <c r="M76" s="356" t="s">
        <v>370</v>
      </c>
      <c r="N76" s="299"/>
    </row>
    <row r="77" spans="1:14" ht="16.5" thickBot="1" x14ac:dyDescent="0.3">
      <c r="A77" s="221"/>
      <c r="B77" s="222"/>
      <c r="C77" s="39">
        <v>0</v>
      </c>
      <c r="D77" s="39" t="s">
        <v>236</v>
      </c>
      <c r="E77" s="45">
        <v>3.1</v>
      </c>
      <c r="F77" s="311" t="s">
        <v>344</v>
      </c>
      <c r="G77" s="220">
        <v>0</v>
      </c>
      <c r="H77" s="235" t="str">
        <f>IF(G77&gt;0,IFERROR('Specifications (L1, L2, L3)'!K277/'Specifications (L1, L2, L3)'!G277/16*'Janitorial (LOT #3)'!G77,""),IFERROR('Specifications (L1, L2, L3)'!K277/'Specifications (L1, L2, L3)'!G277/16*'Janitorial (LOT #3)'!G77,""))</f>
        <v/>
      </c>
      <c r="I77" s="236" t="str">
        <f>IF(G77&gt;0,IFERROR('Specifications (L1, L2, L3)'!K277/'Specifications (L1, L2, L3)'!F277/128*'Janitorial (LOT #3)'!G77,""),IFERROR('Specifications (L1, L2, L3)'!K277/'Specifications (L1, L2, L3)'!F277/128*'Janitorial (LOT #3)'!G77,""))</f>
        <v/>
      </c>
      <c r="J77" s="166">
        <f t="shared" si="16"/>
        <v>0</v>
      </c>
      <c r="K77" s="355" t="e">
        <f t="shared" si="17"/>
        <v>#VALUE!</v>
      </c>
      <c r="L77" s="355"/>
      <c r="M77" s="356" t="s">
        <v>370</v>
      </c>
    </row>
    <row r="78" spans="1:14" s="243" customFormat="1" ht="16.5" thickBot="1" x14ac:dyDescent="0.3">
      <c r="A78" s="219"/>
      <c r="B78" s="189"/>
      <c r="C78" s="39">
        <v>0</v>
      </c>
      <c r="D78" s="39" t="s">
        <v>236</v>
      </c>
      <c r="E78" s="45">
        <v>3.11</v>
      </c>
      <c r="F78" s="311" t="s">
        <v>345</v>
      </c>
      <c r="G78" s="220">
        <v>0</v>
      </c>
      <c r="H78" s="235" t="str">
        <f>IF(G78&gt;0,IFERROR('Specifications (L1, L2, L3)'!K282/'Specifications (L1, L2, L3)'!G282/16*'Janitorial (LOT #3)'!G78,""),IFERROR('Specifications (L1, L2, L3)'!K282/'Specifications (L1, L2, L3)'!G282/16*'Janitorial (LOT #3)'!G78,""))</f>
        <v/>
      </c>
      <c r="I78" s="236" t="str">
        <f>IF(G78&gt;0,IFERROR('Specifications (L1, L2, L3)'!K282/'Specifications (L1, L2, L3)'!F282/128*'Janitorial (LOT #3)'!G78,""),IFERROR('Specifications (L1, L2, L3)'!K282/'Specifications (L1, L2, L3)'!F282/128*'Janitorial (LOT #3)'!G78,""))</f>
        <v/>
      </c>
      <c r="J78" s="166">
        <f t="shared" si="16"/>
        <v>0</v>
      </c>
      <c r="K78" s="355" t="e">
        <f t="shared" si="17"/>
        <v>#VALUE!</v>
      </c>
      <c r="L78" s="355"/>
      <c r="M78" s="356" t="s">
        <v>370</v>
      </c>
      <c r="N78" s="299"/>
    </row>
    <row r="79" spans="1:14" ht="16.5" thickBot="1" x14ac:dyDescent="0.3">
      <c r="A79" s="221"/>
      <c r="B79" s="222"/>
      <c r="C79" s="39">
        <v>1100</v>
      </c>
      <c r="D79" s="39" t="s">
        <v>236</v>
      </c>
      <c r="E79" s="45">
        <v>3.12</v>
      </c>
      <c r="F79" s="311" t="s">
        <v>346</v>
      </c>
      <c r="G79" s="220">
        <v>0</v>
      </c>
      <c r="H79" s="235" t="str">
        <f>IF(G79&gt;0,IFERROR('Specifications (L1, L2, L3)'!K288/'Specifications (L1, L2, L3)'!G288/16*'Janitorial (LOT #3)'!G79,""),IFERROR('Specifications (L1, L2, L3)'!K288/'Specifications (L1, L2, L3)'!G288/16*'Janitorial (LOT #3)'!G79,""))</f>
        <v/>
      </c>
      <c r="I79" s="236" t="str">
        <f>IF(G79&gt;0,IFERROR('Specifications (L1, L2, L3)'!K288/'Specifications (L1, L2, L3)'!F288/128*'Janitorial (LOT #3)'!G79,""),IFERROR('Specifications (L1, L2, L3)'!K288/'Specifications (L1, L2, L3)'!F288/128*'Janitorial (LOT #3)'!G79,""))</f>
        <v/>
      </c>
      <c r="J79" s="166">
        <f t="shared" si="16"/>
        <v>0</v>
      </c>
      <c r="K79" s="355" t="e">
        <f t="shared" si="17"/>
        <v>#VALUE!</v>
      </c>
      <c r="L79" s="355"/>
      <c r="M79" s="356" t="s">
        <v>370</v>
      </c>
    </row>
    <row r="80" spans="1:14" s="243" customFormat="1" ht="16.5" thickBot="1" x14ac:dyDescent="0.3">
      <c r="A80" s="219"/>
      <c r="B80" s="189"/>
      <c r="C80" s="39">
        <v>0</v>
      </c>
      <c r="D80" s="39" t="s">
        <v>236</v>
      </c>
      <c r="E80" s="45">
        <v>3.13</v>
      </c>
      <c r="F80" s="311" t="s">
        <v>347</v>
      </c>
      <c r="G80" s="220">
        <v>0</v>
      </c>
      <c r="H80" s="235" t="str">
        <f>IF(G80&gt;0,IFERROR('Specifications (L1, L2, L3)'!K295/'Specifications (L1, L2, L3)'!G295/16*'Janitorial (LOT #3)'!G80,""),IFERROR('Specifications (L1, L2, L3)'!K295/'Specifications (L1, L2, L3)'!G295/16*'Janitorial (LOT #3)'!G80,""))</f>
        <v/>
      </c>
      <c r="I80" s="236" t="str">
        <f>IF(G80&gt;0,IFERROR('Specifications (L1, L2, L3)'!K295/'Specifications (L1, L2, L3)'!F295/128*'Janitorial (LOT #3)'!G80,""),IFERROR('Specifications (L1, L2, L3)'!K295/'Specifications (L1, L2, L3)'!F295/128*'Janitorial (LOT #3)'!G80,""))</f>
        <v/>
      </c>
      <c r="J80" s="166">
        <f t="shared" si="16"/>
        <v>0</v>
      </c>
      <c r="K80" s="355" t="e">
        <f t="shared" si="17"/>
        <v>#VALUE!</v>
      </c>
      <c r="L80" s="355"/>
      <c r="M80" s="356" t="s">
        <v>370</v>
      </c>
      <c r="N80" s="299"/>
    </row>
    <row r="81" spans="1:14" ht="16.5" thickBot="1" x14ac:dyDescent="0.3">
      <c r="A81" s="221"/>
      <c r="B81" s="222"/>
      <c r="C81" s="39">
        <v>0</v>
      </c>
      <c r="D81" s="39" t="s">
        <v>237</v>
      </c>
      <c r="E81" s="45">
        <v>3.14</v>
      </c>
      <c r="F81" s="311" t="s">
        <v>348</v>
      </c>
      <c r="G81" s="220">
        <v>0</v>
      </c>
      <c r="H81" s="235" t="str">
        <f>IF(G81&gt;0,IFERROR('Specifications (L1, L2, L3)'!K304/'Specifications (L1, L2, L3)'!G304/16*'Janitorial (LOT #3)'!G81,""),IFERROR('Specifications (L1, L2, L3)'!K304/'Specifications (L1, L2, L3)'!G304/16*'Janitorial (LOT #3)'!G81,""))</f>
        <v/>
      </c>
      <c r="I81" s="236" t="str">
        <f>IF(G81&gt;0,IFERROR('Specifications (L1, L2, L3)'!K304/'Specifications (L1, L2, L3)'!F304/128*'Janitorial (LOT #3)'!G81,""),IFERROR('Specifications (L1, L2, L3)'!K304/'Specifications (L1, L2, L3)'!F304/128*'Janitorial (LOT #3)'!G81,""))</f>
        <v/>
      </c>
      <c r="J81" s="166">
        <f t="shared" si="16"/>
        <v>0</v>
      </c>
      <c r="K81" s="355" t="e">
        <f t="shared" si="17"/>
        <v>#VALUE!</v>
      </c>
      <c r="L81" s="355"/>
      <c r="M81" s="356" t="s">
        <v>370</v>
      </c>
    </row>
    <row r="82" spans="1:14" s="243" customFormat="1" ht="16.5" thickBot="1" x14ac:dyDescent="0.3">
      <c r="A82" s="219"/>
      <c r="B82" s="189"/>
      <c r="C82" s="39">
        <v>0</v>
      </c>
      <c r="D82" s="39" t="s">
        <v>236</v>
      </c>
      <c r="E82" s="45">
        <v>3.15</v>
      </c>
      <c r="F82" s="311" t="s">
        <v>349</v>
      </c>
      <c r="G82" s="220">
        <v>0</v>
      </c>
      <c r="H82" s="235" t="str">
        <f>IF(G82&gt;0,IFERROR('Specifications (L1, L2, L3)'!K310/'Specifications (L1, L2, L3)'!G310/16*'Janitorial (LOT #3)'!G82,""),IFERROR('Specifications (L1, L2, L3)'!K310/'Specifications (L1, L2, L3)'!G310/16*'Janitorial (LOT #3)'!G82,""))</f>
        <v/>
      </c>
      <c r="I82" s="236" t="str">
        <f>IF(G82&gt;0,IFERROR('Specifications (L1, L2, L3)'!K310/'Specifications (L1, L2, L3)'!F310/128*'Janitorial (LOT #3)'!G82,""),IFERROR('Specifications (L1, L2, L3)'!K310/'Specifications (L1, L2, L3)'!F310/128*'Janitorial (LOT #3)'!G82,""))</f>
        <v/>
      </c>
      <c r="J82" s="166">
        <f t="shared" si="16"/>
        <v>0</v>
      </c>
      <c r="K82" s="355" t="e">
        <f t="shared" si="17"/>
        <v>#VALUE!</v>
      </c>
      <c r="L82" s="355"/>
      <c r="M82" s="356" t="s">
        <v>370</v>
      </c>
      <c r="N82" s="299"/>
    </row>
    <row r="83" spans="1:14" ht="16.5" thickBot="1" x14ac:dyDescent="0.3">
      <c r="A83" s="223"/>
      <c r="B83" s="224"/>
      <c r="C83" s="39">
        <v>0</v>
      </c>
      <c r="D83" s="39" t="s">
        <v>237</v>
      </c>
      <c r="E83" s="45">
        <v>3.16</v>
      </c>
      <c r="F83" s="311" t="s">
        <v>350</v>
      </c>
      <c r="G83" s="220">
        <v>0</v>
      </c>
      <c r="H83" s="235" t="str">
        <f>IF(G83&gt;0,IFERROR('Specifications (L1, L2, L3)'!K318/'Specifications (L1, L2, L3)'!G318/16*'Janitorial (LOT #3)'!G83,""),IFERROR('Specifications (L1, L2, L3)'!K318/'Specifications (L1, L2, L3)'!G318/16*'Janitorial (LOT #3)'!G83,""))</f>
        <v/>
      </c>
      <c r="I83" s="236" t="str">
        <f>IF(G83,IFERROR('Specifications (L1, L2, L3)'!K318/'Specifications (L1, L2, L3)'!F318/128*'Janitorial (LOT #3)'!G83,""),IFERROR('Specifications (L1, L2, L3)'!K318/'Specifications (L1, L2, L3)'!F318/128*'Janitorial (LOT #3)'!G83,""))</f>
        <v/>
      </c>
      <c r="J83" s="166">
        <f t="shared" si="16"/>
        <v>0</v>
      </c>
      <c r="K83" s="355" t="e">
        <f t="shared" si="17"/>
        <v>#VALUE!</v>
      </c>
      <c r="L83" s="355"/>
      <c r="M83" s="356" t="s">
        <v>370</v>
      </c>
    </row>
    <row r="84" spans="1:14" s="243" customFormat="1" ht="16.5" thickBot="1" x14ac:dyDescent="0.3">
      <c r="A84" s="219"/>
      <c r="B84" s="189"/>
      <c r="C84" s="39">
        <v>0</v>
      </c>
      <c r="D84" s="39" t="s">
        <v>236</v>
      </c>
      <c r="E84" s="45">
        <v>3.17</v>
      </c>
      <c r="F84" s="311" t="s">
        <v>351</v>
      </c>
      <c r="G84" s="220">
        <v>0</v>
      </c>
      <c r="H84" s="235" t="str">
        <f>IF(G84&gt;0,IFERROR('Specifications (L1, L2, L3)'!K325/'Specifications (L1, L2, L3)'!G325/16*'Janitorial (LOT #3)'!G84,""),IFERROR('Specifications (L1, L2, L3)'!K325/'Specifications (L1, L2, L3)'!G325/16*'Janitorial (LOT #3)'!G84,""))</f>
        <v/>
      </c>
      <c r="I84" s="236" t="str">
        <f>IF(G84&gt;0,IFERROR('Specifications (L1, L2, L3)'!K325/'Specifications (L1, L2, L3)'!F325/128*'Janitorial (LOT #3)'!G84,""),IFERROR('Specifications (L1, L2, L3)'!K325/'Specifications (L1, L2, L3)'!F325/128*'Janitorial (LOT #3)'!G84,""))</f>
        <v/>
      </c>
      <c r="J84" s="166">
        <f t="shared" si="16"/>
        <v>0</v>
      </c>
      <c r="K84" s="355" t="e">
        <f t="shared" si="17"/>
        <v>#VALUE!</v>
      </c>
      <c r="L84" s="355"/>
      <c r="M84" s="356" t="s">
        <v>370</v>
      </c>
      <c r="N84" s="299"/>
    </row>
    <row r="85" spans="1:14" ht="16.5" thickBot="1" x14ac:dyDescent="0.3">
      <c r="A85" s="226"/>
      <c r="B85" s="147"/>
      <c r="C85" s="35">
        <v>10</v>
      </c>
      <c r="D85" s="39" t="s">
        <v>236</v>
      </c>
      <c r="E85" s="45">
        <v>3.18</v>
      </c>
      <c r="F85" s="312" t="s">
        <v>352</v>
      </c>
      <c r="G85" s="220">
        <v>0</v>
      </c>
      <c r="H85" s="235" t="str">
        <f>IF(G85&gt;0,IFERROR('Specifications (L1, L2, L3)'!K331/'Specifications (L1, L2, L3)'!G331/16*'Janitorial (LOT #3)'!G85,""),IFERROR('Specifications (L1, L2, L3)'!K331/'Specifications (L1, L2, L3)'!G331/16*'Janitorial (LOT #3)'!G85,""))</f>
        <v/>
      </c>
      <c r="I85" s="236" t="str">
        <f>IF(G85&gt;0,IFERROR('Specifications (L1, L2, L3)'!K331/'Specifications (L1, L2, L3)'!F331/128*'Janitorial (LOT #3)'!G85,""),IFERROR('Specifications (L1, L2, L3)'!K331/'Specifications (L1, L2, L3)'!F331/128*'Janitorial (LOT #3)'!G85,""))</f>
        <v/>
      </c>
      <c r="J85" s="166">
        <f t="shared" si="16"/>
        <v>0</v>
      </c>
      <c r="K85" s="355" t="e">
        <f t="shared" si="17"/>
        <v>#VALUE!</v>
      </c>
      <c r="L85" s="355"/>
      <c r="M85" s="356" t="s">
        <v>370</v>
      </c>
    </row>
    <row r="86" spans="1:14" s="243" customFormat="1" ht="16.5" thickBot="1" x14ac:dyDescent="0.3">
      <c r="A86" s="219"/>
      <c r="B86" s="227"/>
      <c r="C86" s="38"/>
      <c r="D86" s="38"/>
      <c r="E86" s="46"/>
      <c r="F86" s="228"/>
      <c r="G86" s="47"/>
      <c r="H86" s="237"/>
      <c r="I86" s="237"/>
      <c r="J86" s="166">
        <f>SUM(J68:J85)</f>
        <v>0</v>
      </c>
      <c r="K86" s="355" t="s">
        <v>106</v>
      </c>
      <c r="L86" s="355" t="s">
        <v>107</v>
      </c>
      <c r="M86" s="356" t="s">
        <v>370</v>
      </c>
      <c r="N86" s="299"/>
    </row>
    <row r="87" spans="1:14" ht="16.5" thickBot="1" x14ac:dyDescent="0.3">
      <c r="A87" s="424" t="s">
        <v>240</v>
      </c>
      <c r="B87" s="425"/>
      <c r="C87" s="425"/>
      <c r="D87" s="425"/>
      <c r="E87" s="425"/>
      <c r="F87" s="425"/>
      <c r="G87" s="425"/>
      <c r="H87" s="425"/>
      <c r="I87" s="429"/>
      <c r="J87" s="166">
        <f>SUM(J23,J44,J65,J86)</f>
        <v>0</v>
      </c>
      <c r="K87" s="359"/>
      <c r="L87" s="359"/>
      <c r="M87" s="356" t="s">
        <v>370</v>
      </c>
    </row>
  </sheetData>
  <sheetProtection algorithmName="SHA-512" hashValue="Lmnzc8adUK3PSXpxLMHr+Iik3jELAPnadY6flFLZRZsTD5hzb6uD9oVfFuOy5Rzmu6+CymR55djHqyabR8fMdg==" saltValue="UAU2nS6YpnuJMU5S1loQsw==" spinCount="100000" sheet="1" selectLockedCells="1"/>
  <mergeCells count="7">
    <mergeCell ref="A25:J25"/>
    <mergeCell ref="A46:J46"/>
    <mergeCell ref="A67:J67"/>
    <mergeCell ref="A87:I87"/>
    <mergeCell ref="A1:J1"/>
    <mergeCell ref="A2:J2"/>
    <mergeCell ref="A4:J4"/>
  </mergeCells>
  <pageMargins left="0.7" right="0.7" top="0.75" bottom="0.75" header="0.3" footer="0.3"/>
  <pageSetup paperSize="17" orientation="landscape" verticalDpi="12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EFF45A-FD2E-4AA7-9B58-D6B91E3D42D5}">
  <sheetPr>
    <tabColor rgb="FF92D050"/>
  </sheetPr>
  <dimension ref="A1:D28"/>
  <sheetViews>
    <sheetView showGridLines="0" workbookViewId="0">
      <selection activeCell="A28" sqref="A28"/>
    </sheetView>
  </sheetViews>
  <sheetFormatPr defaultRowHeight="15" x14ac:dyDescent="0.25"/>
  <cols>
    <col min="4" max="4" width="79.7109375" customWidth="1"/>
  </cols>
  <sheetData>
    <row r="1" spans="1:4" ht="15.75" thickBot="1" x14ac:dyDescent="0.3"/>
    <row r="2" spans="1:4" ht="18" x14ac:dyDescent="0.25">
      <c r="A2" s="433" t="s">
        <v>11</v>
      </c>
      <c r="B2" s="434"/>
      <c r="C2" s="434"/>
      <c r="D2" s="435"/>
    </row>
    <row r="3" spans="1:4" ht="18" x14ac:dyDescent="0.25">
      <c r="A3" s="436" t="s">
        <v>12</v>
      </c>
      <c r="B3" s="437"/>
      <c r="C3" s="437"/>
      <c r="D3" s="438"/>
    </row>
    <row r="4" spans="1:4" ht="18" x14ac:dyDescent="0.25">
      <c r="A4" s="439" t="s">
        <v>13</v>
      </c>
      <c r="B4" s="440"/>
      <c r="C4" s="440"/>
      <c r="D4" s="441"/>
    </row>
    <row r="5" spans="1:4" ht="18" x14ac:dyDescent="0.25">
      <c r="A5" s="442"/>
      <c r="B5" s="443"/>
      <c r="C5" s="443"/>
      <c r="D5" s="444"/>
    </row>
    <row r="6" spans="1:4" ht="15.75" x14ac:dyDescent="0.25">
      <c r="A6" s="445" t="s">
        <v>14</v>
      </c>
      <c r="B6" s="446"/>
      <c r="C6" s="446"/>
      <c r="D6" s="447"/>
    </row>
    <row r="7" spans="1:4" x14ac:dyDescent="0.25">
      <c r="A7" s="430"/>
      <c r="B7" s="431"/>
      <c r="C7" s="431"/>
      <c r="D7" s="432"/>
    </row>
    <row r="8" spans="1:4" ht="15.75" x14ac:dyDescent="0.25">
      <c r="A8" s="4" t="s">
        <v>15</v>
      </c>
      <c r="B8" s="5"/>
      <c r="C8" s="5"/>
      <c r="D8" s="6"/>
    </row>
    <row r="9" spans="1:4" ht="15.75" x14ac:dyDescent="0.25">
      <c r="A9" s="7"/>
      <c r="B9" s="27"/>
      <c r="C9" s="28"/>
      <c r="D9" s="8"/>
    </row>
    <row r="10" spans="1:4" ht="15.75" x14ac:dyDescent="0.25">
      <c r="A10" s="9" t="s">
        <v>16</v>
      </c>
      <c r="B10" s="27"/>
      <c r="C10" s="28"/>
      <c r="D10" s="8"/>
    </row>
    <row r="11" spans="1:4" ht="15.75" x14ac:dyDescent="0.25">
      <c r="A11" s="9"/>
      <c r="B11" s="27"/>
      <c r="C11" s="28"/>
      <c r="D11" s="8"/>
    </row>
    <row r="12" spans="1:4" ht="15.75" x14ac:dyDescent="0.25">
      <c r="A12" s="9" t="s">
        <v>17</v>
      </c>
      <c r="B12" s="27"/>
      <c r="C12" s="28"/>
      <c r="D12" s="8"/>
    </row>
    <row r="13" spans="1:4" ht="15.75" x14ac:dyDescent="0.25">
      <c r="A13" s="9"/>
      <c r="B13" s="27"/>
      <c r="C13" s="28"/>
      <c r="D13" s="8"/>
    </row>
    <row r="14" spans="1:4" ht="15.75" x14ac:dyDescent="0.25">
      <c r="A14" s="9" t="s">
        <v>18</v>
      </c>
      <c r="B14" s="27"/>
      <c r="C14" s="28"/>
      <c r="D14" s="8"/>
    </row>
    <row r="15" spans="1:4" ht="15.75" x14ac:dyDescent="0.25">
      <c r="A15" s="9"/>
      <c r="B15" s="27"/>
      <c r="C15" s="28"/>
      <c r="D15" s="8"/>
    </row>
    <row r="16" spans="1:4" ht="15.75" x14ac:dyDescent="0.25">
      <c r="A16" s="9" t="s">
        <v>19</v>
      </c>
      <c r="B16" s="27"/>
      <c r="C16" s="28"/>
      <c r="D16" s="8"/>
    </row>
    <row r="17" spans="1:4" ht="15.75" x14ac:dyDescent="0.25">
      <c r="A17" s="9"/>
      <c r="B17" s="27"/>
      <c r="C17" s="28"/>
      <c r="D17" s="8"/>
    </row>
    <row r="18" spans="1:4" ht="15.75" x14ac:dyDescent="0.25">
      <c r="A18" s="9" t="s">
        <v>18</v>
      </c>
      <c r="B18" s="27"/>
      <c r="C18" s="28"/>
      <c r="D18" s="8"/>
    </row>
    <row r="19" spans="1:4" ht="15.75" x14ac:dyDescent="0.25">
      <c r="A19" s="9"/>
      <c r="B19" s="27"/>
      <c r="C19" s="28"/>
      <c r="D19" s="8"/>
    </row>
    <row r="20" spans="1:4" ht="15.75" x14ac:dyDescent="0.25">
      <c r="A20" s="9" t="s">
        <v>20</v>
      </c>
      <c r="B20" s="27"/>
      <c r="C20" s="28"/>
      <c r="D20" s="8"/>
    </row>
    <row r="21" spans="1:4" ht="15.75" x14ac:dyDescent="0.25">
      <c r="A21" s="9"/>
      <c r="B21" s="27"/>
      <c r="C21" s="28"/>
      <c r="D21" s="8"/>
    </row>
    <row r="22" spans="1:4" ht="15.75" x14ac:dyDescent="0.25">
      <c r="A22" s="9" t="s">
        <v>21</v>
      </c>
      <c r="B22" s="27" t="s">
        <v>22</v>
      </c>
      <c r="C22" s="28"/>
      <c r="D22" s="8"/>
    </row>
    <row r="23" spans="1:4" ht="15.75" x14ac:dyDescent="0.25">
      <c r="A23" s="9"/>
      <c r="B23" s="27"/>
      <c r="C23" s="28"/>
      <c r="D23" s="8"/>
    </row>
    <row r="24" spans="1:4" ht="15.75" x14ac:dyDescent="0.25">
      <c r="A24" s="9" t="s">
        <v>23</v>
      </c>
      <c r="B24" s="27"/>
      <c r="C24" s="28"/>
      <c r="D24" s="8"/>
    </row>
    <row r="25" spans="1:4" ht="15.75" x14ac:dyDescent="0.25">
      <c r="A25" s="9"/>
      <c r="B25" s="27"/>
      <c r="C25" s="28"/>
      <c r="D25" s="8"/>
    </row>
    <row r="26" spans="1:4" ht="15.75" x14ac:dyDescent="0.25">
      <c r="A26" s="10"/>
      <c r="B26" s="11"/>
      <c r="C26" s="12"/>
      <c r="D26" s="13"/>
    </row>
    <row r="27" spans="1:4" ht="15.75" x14ac:dyDescent="0.25">
      <c r="A27" s="1"/>
      <c r="B27" s="29"/>
      <c r="D27" s="2"/>
    </row>
    <row r="28" spans="1:4" ht="15.75" thickBot="1" x14ac:dyDescent="0.3">
      <c r="A28" s="14"/>
      <c r="B28" s="15"/>
      <c r="C28" s="16"/>
      <c r="D28" s="17"/>
    </row>
  </sheetData>
  <sheetProtection algorithmName="SHA-512" hashValue="pGlYNRLA5dzXK7YkMXp1pHW2fUcDSKB+mRB8/rpyDOtWFmobLzFfSL8B3HMBrEhCdgcfKu036ddUpk72t4IydQ==" saltValue="gsVpmwTZJWCSM6qPKKhtUw==" spinCount="100000" sheet="1" objects="1" scenarios="1"/>
  <mergeCells count="6">
    <mergeCell ref="A7:D7"/>
    <mergeCell ref="A2:D2"/>
    <mergeCell ref="A3:D3"/>
    <mergeCell ref="A4:D4"/>
    <mergeCell ref="A5:D5"/>
    <mergeCell ref="A6:D6"/>
  </mergeCells>
  <pageMargins left="0.7" right="0.7" top="0.75" bottom="0.75" header="0.3" footer="0.3"/>
  <pageSetup orientation="portrait"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2</vt:i4>
      </vt:variant>
    </vt:vector>
  </HeadingPairs>
  <TitlesOfParts>
    <vt:vector size="8" baseType="lpstr">
      <vt:lpstr>Instructions</vt:lpstr>
      <vt:lpstr>Specifications (L1, L2, L3)</vt:lpstr>
      <vt:lpstr>Laundry (LOT #1)</vt:lpstr>
      <vt:lpstr>Warewashing (LOT #2)</vt:lpstr>
      <vt:lpstr>Janitorial (LOT #3)</vt:lpstr>
      <vt:lpstr>Delivery Time</vt:lpstr>
      <vt:lpstr>'Laundry (LOT #1)'!Print_Area</vt:lpstr>
      <vt:lpstr>'Specifications (L1, L2, L3)'!Print_Area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mgostlie</dc:creator>
  <cp:lastModifiedBy>Schneider, Charles J (DOC)</cp:lastModifiedBy>
  <dcterms:created xsi:type="dcterms:W3CDTF">2022-08-12T22:42:11Z</dcterms:created>
  <dcterms:modified xsi:type="dcterms:W3CDTF">2026-01-28T01:19:28Z</dcterms:modified>
</cp:coreProperties>
</file>