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Lori\Downloads\"/>
    </mc:Choice>
  </mc:AlternateContent>
  <xr:revisionPtr revIDLastSave="0" documentId="13_ncr:1_{9CE38D5E-21BE-471E-BE94-DAECB929E4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 Page" sheetId="20" r:id="rId1"/>
    <sheet name="BTU Summary" sheetId="1" r:id="rId2"/>
    <sheet name="Electricity" sheetId="2" r:id="rId3"/>
    <sheet name="Heating Fuel" sheetId="3" r:id="rId4"/>
    <sheet name="Natural Gas" sheetId="4" r:id="rId5"/>
    <sheet name="Biomass" sheetId="5" r:id="rId6"/>
    <sheet name="Recovered Heat" sheetId="8" r:id="rId7"/>
    <sheet name="Steam" sheetId="19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0" l="1"/>
  <c r="G20" i="20" l="1"/>
  <c r="G19" i="20"/>
  <c r="G18" i="20"/>
  <c r="G17" i="20"/>
  <c r="G16" i="20"/>
  <c r="C20" i="20" l="1"/>
  <c r="C19" i="20"/>
  <c r="C18" i="20"/>
  <c r="C17" i="20"/>
  <c r="C16" i="20"/>
  <c r="B20" i="20"/>
  <c r="B19" i="20"/>
  <c r="B18" i="20"/>
  <c r="B17" i="20"/>
  <c r="B16" i="20"/>
  <c r="B11" i="20" l="1"/>
  <c r="B10" i="20"/>
  <c r="B9" i="20"/>
  <c r="B8" i="20"/>
  <c r="C8" i="20" s="1"/>
  <c r="E8" i="20" s="1"/>
  <c r="H8" i="20" s="1"/>
  <c r="B7" i="20"/>
  <c r="H3" i="20"/>
  <c r="E20" i="20"/>
  <c r="H20" i="20" s="1"/>
  <c r="E19" i="20"/>
  <c r="H19" i="20" s="1"/>
  <c r="E18" i="20"/>
  <c r="H18" i="20" s="1"/>
  <c r="F17" i="20"/>
  <c r="E17" i="20"/>
  <c r="H17" i="20" s="1"/>
  <c r="A17" i="20"/>
  <c r="A18" i="20" s="1"/>
  <c r="A19" i="20" s="1"/>
  <c r="A20" i="20" s="1"/>
  <c r="E16" i="20"/>
  <c r="H16" i="20" s="1"/>
  <c r="A16" i="20"/>
  <c r="A8" i="20"/>
  <c r="A9" i="20" s="1"/>
  <c r="A10" i="20" s="1"/>
  <c r="A11" i="20" s="1"/>
  <c r="A7" i="20"/>
  <c r="G4" i="20"/>
  <c r="E4" i="20"/>
  <c r="C4" i="20"/>
  <c r="C7" i="20" l="1"/>
  <c r="E7" i="20" s="1"/>
  <c r="H7" i="20" s="1"/>
  <c r="C9" i="20"/>
  <c r="E9" i="20" s="1"/>
  <c r="H9" i="20" s="1"/>
  <c r="C11" i="20"/>
  <c r="E11" i="20" s="1"/>
  <c r="H11" i="20" s="1"/>
  <c r="F16" i="20"/>
  <c r="F18" i="20"/>
  <c r="F20" i="20"/>
  <c r="C10" i="20"/>
  <c r="E10" i="20" s="1"/>
  <c r="H10" i="20" s="1"/>
  <c r="F19" i="20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5" i="1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M3" i="19"/>
  <c r="L3" i="19"/>
  <c r="K3" i="19"/>
  <c r="J3" i="19"/>
  <c r="I3" i="19"/>
  <c r="H3" i="19"/>
  <c r="G3" i="19"/>
  <c r="F3" i="19"/>
  <c r="E3" i="19"/>
  <c r="D3" i="19"/>
  <c r="C3" i="19"/>
  <c r="B3" i="19"/>
  <c r="C12" i="2" l="1"/>
  <c r="D12" i="2"/>
  <c r="E12" i="2"/>
  <c r="F12" i="2"/>
  <c r="F13" i="2" s="1"/>
  <c r="F14" i="2" s="1"/>
  <c r="G12" i="2"/>
  <c r="H12" i="2"/>
  <c r="I12" i="2"/>
  <c r="J12" i="2"/>
  <c r="J13" i="2" s="1"/>
  <c r="J14" i="2" s="1"/>
  <c r="K12" i="2"/>
  <c r="L12" i="2"/>
  <c r="M12" i="2"/>
  <c r="C13" i="2"/>
  <c r="C14" i="2" s="1"/>
  <c r="D13" i="2"/>
  <c r="E13" i="2"/>
  <c r="G13" i="2"/>
  <c r="G14" i="2" s="1"/>
  <c r="H13" i="2"/>
  <c r="I13" i="2"/>
  <c r="K13" i="2"/>
  <c r="K14" i="2" s="1"/>
  <c r="L13" i="2"/>
  <c r="M13" i="2"/>
  <c r="D14" i="2"/>
  <c r="E14" i="2"/>
  <c r="H14" i="2"/>
  <c r="I14" i="2"/>
  <c r="L14" i="2"/>
  <c r="M14" i="2"/>
  <c r="M11" i="2"/>
  <c r="C11" i="2"/>
  <c r="D11" i="2"/>
  <c r="E11" i="2"/>
  <c r="F11" i="2"/>
  <c r="G11" i="2"/>
  <c r="H11" i="2"/>
  <c r="I11" i="2"/>
  <c r="J11" i="2"/>
  <c r="K11" i="2"/>
  <c r="L11" i="2"/>
  <c r="B11" i="2"/>
  <c r="B12" i="2" s="1"/>
  <c r="B13" i="2" s="1"/>
  <c r="B14" i="2" s="1"/>
  <c r="C14" i="3"/>
  <c r="D14" i="3"/>
  <c r="E14" i="3"/>
  <c r="F14" i="3"/>
  <c r="G14" i="3"/>
  <c r="H14" i="3"/>
  <c r="I14" i="3"/>
  <c r="J14" i="3"/>
  <c r="K14" i="3"/>
  <c r="L14" i="3"/>
  <c r="M14" i="3"/>
  <c r="C12" i="3"/>
  <c r="D12" i="3"/>
  <c r="E12" i="3"/>
  <c r="F12" i="3"/>
  <c r="F13" i="3" s="1"/>
  <c r="G12" i="3"/>
  <c r="H12" i="3"/>
  <c r="I12" i="3"/>
  <c r="J12" i="3"/>
  <c r="J13" i="3" s="1"/>
  <c r="K12" i="3"/>
  <c r="L12" i="3"/>
  <c r="L13" i="3" s="1"/>
  <c r="M12" i="3"/>
  <c r="C13" i="3"/>
  <c r="D13" i="3"/>
  <c r="E13" i="3"/>
  <c r="G13" i="3"/>
  <c r="H13" i="3"/>
  <c r="I13" i="3"/>
  <c r="K13" i="3"/>
  <c r="M13" i="3"/>
  <c r="M11" i="3"/>
  <c r="C11" i="3"/>
  <c r="D11" i="3"/>
  <c r="E11" i="3"/>
  <c r="F11" i="3"/>
  <c r="G11" i="3"/>
  <c r="H11" i="3"/>
  <c r="I11" i="3"/>
  <c r="J11" i="3"/>
  <c r="K11" i="3"/>
  <c r="L11" i="3"/>
  <c r="B12" i="3"/>
  <c r="B13" i="3" s="1"/>
  <c r="B14" i="3" s="1"/>
  <c r="B11" i="3"/>
  <c r="F7" i="1" l="1"/>
  <c r="F8" i="1"/>
  <c r="F9" i="1"/>
  <c r="F10" i="1"/>
  <c r="F11" i="1"/>
  <c r="F12" i="1"/>
  <c r="F13" i="1"/>
  <c r="F14" i="1"/>
  <c r="F15" i="1"/>
  <c r="F16" i="1"/>
  <c r="F17" i="1"/>
  <c r="F18" i="1"/>
  <c r="F6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3" i="8"/>
  <c r="L3" i="8"/>
  <c r="K3" i="8"/>
  <c r="J3" i="8"/>
  <c r="I3" i="8"/>
  <c r="H3" i="8"/>
  <c r="G3" i="8"/>
  <c r="F3" i="8"/>
  <c r="E3" i="8"/>
  <c r="D3" i="8"/>
  <c r="C3" i="8"/>
  <c r="B3" i="8"/>
  <c r="N18" i="5" l="1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M3" i="5"/>
  <c r="L3" i="5"/>
  <c r="K3" i="5"/>
  <c r="J3" i="5"/>
  <c r="I3" i="5"/>
  <c r="H3" i="5"/>
  <c r="G3" i="5"/>
  <c r="F3" i="5"/>
  <c r="E3" i="5"/>
  <c r="D3" i="5"/>
  <c r="C3" i="5"/>
  <c r="B3" i="5"/>
  <c r="N18" i="4"/>
  <c r="D18" i="1" s="1"/>
  <c r="N17" i="4"/>
  <c r="D17" i="1" s="1"/>
  <c r="N16" i="4"/>
  <c r="D16" i="1" s="1"/>
  <c r="N15" i="4"/>
  <c r="D15" i="1" s="1"/>
  <c r="N14" i="4"/>
  <c r="D14" i="1" s="1"/>
  <c r="N13" i="4"/>
  <c r="D13" i="1" s="1"/>
  <c r="N12" i="4"/>
  <c r="D12" i="1" s="1"/>
  <c r="N11" i="4"/>
  <c r="D11" i="1" s="1"/>
  <c r="N10" i="4"/>
  <c r="N9" i="4"/>
  <c r="D9" i="1" s="1"/>
  <c r="N8" i="4"/>
  <c r="D8" i="1" s="1"/>
  <c r="N7" i="4"/>
  <c r="D7" i="1" s="1"/>
  <c r="N6" i="4"/>
  <c r="D6" i="1" s="1"/>
  <c r="N5" i="4"/>
  <c r="D5" i="1" s="1"/>
  <c r="M3" i="4"/>
  <c r="L3" i="4"/>
  <c r="K3" i="4"/>
  <c r="J3" i="4"/>
  <c r="I3" i="4"/>
  <c r="H3" i="4"/>
  <c r="G3" i="4"/>
  <c r="F3" i="4"/>
  <c r="E3" i="4"/>
  <c r="D3" i="4"/>
  <c r="C3" i="4"/>
  <c r="B3" i="4"/>
  <c r="M3" i="3"/>
  <c r="L3" i="3"/>
  <c r="K3" i="3"/>
  <c r="J3" i="3"/>
  <c r="I3" i="3"/>
  <c r="H3" i="3"/>
  <c r="G3" i="3"/>
  <c r="F3" i="3"/>
  <c r="E3" i="3"/>
  <c r="D3" i="3"/>
  <c r="C3" i="3"/>
  <c r="B3" i="3"/>
  <c r="N18" i="3"/>
  <c r="C18" i="1" s="1"/>
  <c r="N17" i="3"/>
  <c r="C17" i="1" s="1"/>
  <c r="N16" i="3"/>
  <c r="C16" i="1" s="1"/>
  <c r="N15" i="3"/>
  <c r="N14" i="3"/>
  <c r="C14" i="1" s="1"/>
  <c r="N13" i="3"/>
  <c r="C13" i="1" s="1"/>
  <c r="N12" i="3"/>
  <c r="C12" i="1" s="1"/>
  <c r="N11" i="3"/>
  <c r="C11" i="1" s="1"/>
  <c r="N10" i="3"/>
  <c r="C10" i="1" s="1"/>
  <c r="N9" i="3"/>
  <c r="C9" i="1" s="1"/>
  <c r="N8" i="3"/>
  <c r="C8" i="1" s="1"/>
  <c r="N7" i="3"/>
  <c r="N6" i="3"/>
  <c r="C6" i="1" s="1"/>
  <c r="N5" i="3"/>
  <c r="C5" i="1" s="1"/>
  <c r="N18" i="2"/>
  <c r="N17" i="2"/>
  <c r="B17" i="1" s="1"/>
  <c r="H17" i="1" s="1"/>
  <c r="N16" i="2"/>
  <c r="B16" i="1" s="1"/>
  <c r="H16" i="1" s="1"/>
  <c r="N15" i="2"/>
  <c r="B15" i="1" s="1"/>
  <c r="N14" i="2"/>
  <c r="B14" i="1" s="1"/>
  <c r="N13" i="2"/>
  <c r="B13" i="1" s="1"/>
  <c r="H13" i="1" s="1"/>
  <c r="N12" i="2"/>
  <c r="B12" i="1" s="1"/>
  <c r="N11" i="2"/>
  <c r="B11" i="1" s="1"/>
  <c r="N10" i="2"/>
  <c r="N9" i="2"/>
  <c r="B9" i="1" s="1"/>
  <c r="H9" i="1" s="1"/>
  <c r="N8" i="2"/>
  <c r="B8" i="1" s="1"/>
  <c r="H8" i="1" s="1"/>
  <c r="N7" i="2"/>
  <c r="B7" i="1" s="1"/>
  <c r="H7" i="1" s="1"/>
  <c r="N6" i="2"/>
  <c r="N5" i="2"/>
  <c r="B5" i="1" s="1"/>
  <c r="H5" i="1" s="1"/>
  <c r="D10" i="1"/>
  <c r="C15" i="1"/>
  <c r="C7" i="1"/>
  <c r="B18" i="1"/>
  <c r="H18" i="1" s="1"/>
  <c r="B10" i="1"/>
  <c r="B6" i="1"/>
  <c r="H6" i="1" s="1"/>
  <c r="M3" i="2"/>
  <c r="L3" i="2"/>
  <c r="K3" i="2"/>
  <c r="J3" i="2"/>
  <c r="I3" i="2"/>
  <c r="H3" i="2"/>
  <c r="G3" i="2"/>
  <c r="F3" i="2"/>
  <c r="E3" i="2"/>
  <c r="D3" i="2"/>
  <c r="C3" i="2"/>
  <c r="B3" i="2"/>
  <c r="H15" i="1" l="1"/>
  <c r="H10" i="1"/>
  <c r="H14" i="1"/>
  <c r="H12" i="1"/>
  <c r="H11" i="1"/>
  <c r="E3" i="1" l="1"/>
  <c r="C3" i="1"/>
  <c r="G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H4" authorId="0" shapeId="0" xr:uid="{D29C8A9F-5E4C-4BAB-8E4C-EC546F0DCA98}">
      <text>
        <r>
          <rPr>
            <b/>
            <sz val="9"/>
            <color indexed="81"/>
            <rFont val="Tahoma"/>
            <family val="2"/>
          </rPr>
          <t xml:space="preserve">DEED:
</t>
        </r>
        <r>
          <rPr>
            <sz val="9"/>
            <color indexed="81"/>
            <rFont val="Tahoma"/>
            <family val="2"/>
          </rPr>
          <t>Anchorage Merrill Field base at 65F from DegeeDays.net</t>
        </r>
      </text>
    </comment>
  </commentList>
</comments>
</file>

<file path=xl/sharedStrings.xml><?xml version="1.0" encoding="utf-8"?>
<sst xmlns="http://schemas.openxmlformats.org/spreadsheetml/2006/main" count="237" uniqueCount="68">
  <si>
    <t>School Year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</si>
  <si>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</si>
  <si>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</si>
  <si>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</si>
  <si>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</si>
  <si>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</si>
  <si>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</si>
  <si>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</si>
  <si>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</si>
  <si>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</si>
  <si>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</si>
  <si>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</si>
  <si>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</si>
  <si>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</si>
  <si>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</si>
  <si>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July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</si>
  <si>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</si>
  <si>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</si>
  <si>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</si>
  <si>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</si>
  <si>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</si>
  <si>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</si>
  <si>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</si>
  <si>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</si>
  <si>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</si>
  <si>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</si>
  <si>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</si>
  <si>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Total</t>
  </si>
  <si>
    <t>Lowest Usage</t>
  </si>
  <si>
    <t>Electric (KWH)</t>
  </si>
  <si>
    <t>Natural Gas (CCF)</t>
  </si>
  <si>
    <t>Total (BTU)</t>
  </si>
  <si>
    <t>Average:</t>
  </si>
  <si>
    <t>Maximum:</t>
  </si>
  <si>
    <t>Minimum:</t>
  </si>
  <si>
    <t>Lowest usage</t>
  </si>
  <si>
    <t>DEED Facility Number:</t>
  </si>
  <si>
    <t>District Facility Number:</t>
  </si>
  <si>
    <t>Gross Square
Footage:</t>
  </si>
  <si>
    <t>Total BTU Worksheet</t>
  </si>
  <si>
    <t>Degree Days</t>
  </si>
  <si>
    <t>Adjusted EUI</t>
  </si>
  <si>
    <t>Biomass (CHD)</t>
  </si>
  <si>
    <t>Heating Fuel (GAL)</t>
  </si>
  <si>
    <t>Recoverd Heat (BTU)</t>
  </si>
  <si>
    <t>Electrical Usage (KWH)</t>
  </si>
  <si>
    <t>Recovered Heat (BTU)</t>
  </si>
  <si>
    <t>Analysis Year:</t>
  </si>
  <si>
    <t>Degree Days:</t>
  </si>
  <si>
    <t>EUI (kBTU/SqFt)</t>
  </si>
  <si>
    <t>070050-01</t>
  </si>
  <si>
    <t>Diomede  K-12 School</t>
  </si>
  <si>
    <t>Steam (BTU)</t>
  </si>
  <si>
    <t>Baseline EUI:</t>
  </si>
  <si>
    <t>% Over/Under</t>
  </si>
  <si>
    <t>Retro-Commissioning (RCx) Need &amp; Effectiveness Worksheet</t>
  </si>
  <si>
    <t>RCx Effectiveness Calculation</t>
  </si>
  <si>
    <t>Travel/Per-diem</t>
  </si>
  <si>
    <t>Geograpic Cost Factor</t>
  </si>
  <si>
    <t>Pecent Savings</t>
  </si>
  <si>
    <t>Annual Fuel $</t>
  </si>
  <si>
    <t>Annual Electrical $</t>
  </si>
  <si>
    <t>Annual Other Util $</t>
  </si>
  <si>
    <t>Total Energy $</t>
  </si>
  <si>
    <t xml:space="preserve"> Est Planning $</t>
  </si>
  <si>
    <t>Est Implement $</t>
  </si>
  <si>
    <t>Est Annual Savings</t>
  </si>
  <si>
    <t>Estimated Payback: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</si>
</sst>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[$$-409]#,##0_);\([$$-409]#,##0\)"/>
    <numFmt numFmtId="167" formatCode="0.00\ &quot;yrs&quot;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44" fontId="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81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10" fillId="0" borderId="0" xfId="1" applyFont="1" applyAlignment="1">
      <alignment horizontal="right"/>
    </xf>
    <xf numFmtId="0" fontId="11" fillId="0" borderId="0" xfId="1" applyFont="1" applyAlignment="1">
      <alignment horizontal="right" wrapText="1"/>
    </xf>
    <xf numFmtId="0" fontId="9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0" fillId="0" borderId="4" xfId="0" applyBorder="1"/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37" fontId="4" fillId="0" borderId="0" xfId="0" applyNumberFormat="1" applyFont="1"/>
    <xf numFmtId="37" fontId="1" fillId="0" borderId="0" xfId="0" applyNumberFormat="1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3" fillId="0" borderId="0" xfId="1" applyFont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0" fontId="14" fillId="2" borderId="0" xfId="1" applyFont="1" applyFill="1" applyAlignment="1" applyProtection="1">
      <alignment horizontal="center" vertical="center"/>
      <protection locked="0"/>
    </xf>
    <xf numFmtId="0" fontId="5" fillId="0" borderId="0" xfId="1" applyAlignment="1">
      <alignment horizontal="right" vertical="center" wrapText="1"/>
    </xf>
    <xf numFmtId="0" fontId="5" fillId="0" borderId="0" xfId="1" applyAlignment="1">
      <alignment vertical="center"/>
    </xf>
    <xf numFmtId="37" fontId="3" fillId="0" borderId="0" xfId="3" applyNumberFormat="1" applyFont="1"/>
    <xf numFmtId="0" fontId="5" fillId="0" borderId="0" xfId="1"/>
    <xf numFmtId="0" fontId="5" fillId="0" borderId="0" xfId="1" applyAlignment="1">
      <alignment horizontal="right" wrapText="1"/>
    </xf>
    <xf numFmtId="0" fontId="5" fillId="0" borderId="0" xfId="1" applyAlignment="1" applyProtection="1">
      <alignment horizontal="center"/>
      <protection locked="0"/>
    </xf>
    <xf numFmtId="0" fontId="5" fillId="0" borderId="0" xfId="1" applyAlignment="1">
      <alignment horizontal="center"/>
    </xf>
    <xf numFmtId="165" fontId="14" fillId="2" borderId="0" xfId="1" applyNumberFormat="1" applyFont="1" applyFill="1" applyAlignment="1">
      <alignment horizontal="center" vertical="center"/>
    </xf>
    <xf numFmtId="9" fontId="14" fillId="2" borderId="0" xfId="1" applyNumberFormat="1" applyFont="1" applyFill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/>
    </xf>
    <xf numFmtId="37" fontId="14" fillId="2" borderId="0" xfId="4" applyNumberFormat="1" applyFont="1" applyFill="1" applyAlignment="1" applyProtection="1">
      <alignment horizontal="center" vertical="center"/>
      <protection locked="0"/>
    </xf>
    <xf numFmtId="164" fontId="5" fillId="0" borderId="0" xfId="4" applyNumberFormat="1" applyFont="1"/>
    <xf numFmtId="164" fontId="5" fillId="0" borderId="0" xfId="4" applyNumberFormat="1" applyFont="1" applyBorder="1"/>
    <xf numFmtId="1" fontId="5" fillId="3" borderId="10" xfId="4" applyNumberFormat="1" applyFont="1" applyFill="1" applyBorder="1" applyAlignment="1">
      <alignment horizontal="center"/>
    </xf>
    <xf numFmtId="10" fontId="5" fillId="3" borderId="3" xfId="4" applyNumberFormat="1" applyFont="1" applyFill="1" applyBorder="1" applyAlignment="1">
      <alignment horizontal="center"/>
    </xf>
    <xf numFmtId="1" fontId="5" fillId="3" borderId="11" xfId="4" applyNumberFormat="1" applyFont="1" applyFill="1" applyBorder="1" applyAlignment="1">
      <alignment horizontal="center"/>
    </xf>
    <xf numFmtId="10" fontId="5" fillId="3" borderId="12" xfId="4" applyNumberFormat="1" applyFont="1" applyFill="1" applyBorder="1" applyAlignment="1">
      <alignment horizontal="center"/>
    </xf>
    <xf numFmtId="165" fontId="5" fillId="3" borderId="3" xfId="4" applyNumberFormat="1" applyFont="1" applyFill="1" applyBorder="1" applyAlignment="1">
      <alignment horizontal="center"/>
    </xf>
    <xf numFmtId="165" fontId="5" fillId="3" borderId="12" xfId="4" applyNumberFormat="1" applyFont="1" applyFill="1" applyBorder="1" applyAlignment="1">
      <alignment horizontal="center"/>
    </xf>
    <xf numFmtId="0" fontId="5" fillId="0" borderId="0" xfId="1" applyProtection="1">
      <protection locked="0"/>
    </xf>
    <xf numFmtId="0" fontId="5" fillId="0" borderId="0" xfId="1" applyAlignment="1" applyProtection="1">
      <alignment horizontal="left"/>
      <protection locked="0"/>
    </xf>
    <xf numFmtId="0" fontId="10" fillId="0" borderId="0" xfId="1" applyFont="1"/>
    <xf numFmtId="0" fontId="12" fillId="0" borderId="0" xfId="1" applyFont="1" applyAlignment="1">
      <alignment horizontal="center"/>
    </xf>
    <xf numFmtId="164" fontId="10" fillId="0" borderId="0" xfId="1" applyNumberFormat="1" applyFont="1"/>
    <xf numFmtId="1" fontId="5" fillId="0" borderId="0" xfId="4" applyNumberFormat="1" applyFont="1" applyBorder="1" applyAlignment="1">
      <alignment horizontal="center"/>
    </xf>
    <xf numFmtId="39" fontId="5" fillId="0" borderId="0" xfId="4" applyNumberFormat="1" applyFont="1" applyBorder="1" applyAlignment="1">
      <alignment horizontal="center"/>
    </xf>
    <xf numFmtId="166" fontId="5" fillId="0" borderId="0" xfId="1" applyNumberFormat="1" applyAlignment="1">
      <alignment horizontal="center"/>
    </xf>
    <xf numFmtId="166" fontId="5" fillId="3" borderId="14" xfId="4" applyNumberFormat="1" applyFont="1" applyFill="1" applyBorder="1" applyAlignment="1">
      <alignment horizontal="center"/>
    </xf>
    <xf numFmtId="166" fontId="5" fillId="3" borderId="0" xfId="4" applyNumberFormat="1" applyFont="1" applyFill="1" applyBorder="1" applyAlignment="1">
      <alignment horizontal="center"/>
    </xf>
    <xf numFmtId="166" fontId="5" fillId="3" borderId="10" xfId="4" applyNumberFormat="1" applyFont="1" applyFill="1" applyBorder="1" applyAlignment="1">
      <alignment horizontal="center"/>
    </xf>
    <xf numFmtId="166" fontId="5" fillId="3" borderId="11" xfId="4" applyNumberFormat="1" applyFont="1" applyFill="1" applyBorder="1" applyAlignment="1">
      <alignment horizontal="center"/>
    </xf>
    <xf numFmtId="166" fontId="5" fillId="3" borderId="15" xfId="4" applyNumberFormat="1" applyFont="1" applyFill="1" applyBorder="1" applyAlignment="1">
      <alignment horizontal="center"/>
    </xf>
    <xf numFmtId="166" fontId="5" fillId="0" borderId="0" xfId="1" applyNumberFormat="1" applyAlignment="1">
      <alignment horizontal="center" vertical="center"/>
    </xf>
    <xf numFmtId="166" fontId="5" fillId="0" borderId="0" xfId="4" applyNumberFormat="1" applyFont="1" applyBorder="1" applyAlignment="1">
      <alignment horizontal="center"/>
    </xf>
    <xf numFmtId="167" fontId="14" fillId="2" borderId="0" xfId="4" applyNumberFormat="1" applyFont="1" applyFill="1" applyAlignment="1" applyProtection="1">
      <alignment horizontal="center" vertical="center"/>
      <protection locked="0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">
    <cellStyle name="Currency" xfId="3" builtinId="4"/>
    <cellStyle name="Currency 2" xfId="2" xr:uid="{BBAFDFDE-77BB-4FF2-93CA-493EF791A5B6}"/>
    <cellStyle name="Currency 2 2" xfId="4" xr:uid="{05907EFF-C896-4008-8562-4A5DDEF6B2F9}"/>
    <cellStyle name="Normal" xfId="0" builtinId="0"/>
    <cellStyle name="Normal 2" xfId="1" xr:uid="{16A278DE-4CC3-4692-A464-4C1456BAA4A1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EUI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'Cover Page'!$A$7:$A$11</c:f>
              <c:numCache>
                <c:formatCode>General</c:formatCode>
                <c:ptCount val="5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</c:numCache>
            </c:numRef>
          </c:cat>
          <c:val>
            <c:numRef>
              <c:f>'Cover Page'!$E$7:$E$11</c:f>
              <c:numCache>
                <c:formatCode>#,##0.00_);\(#,##0.00\)</c:formatCode>
                <c:ptCount val="5"/>
                <c:pt idx="0">
                  <c:v>188.50417348171126</c:v>
                </c:pt>
                <c:pt idx="1">
                  <c:v>179.08139628475237</c:v>
                </c:pt>
                <c:pt idx="2">
                  <c:v>169.92063583292966</c:v>
                </c:pt>
                <c:pt idx="3">
                  <c:v>161.01111324060156</c:v>
                </c:pt>
                <c:pt idx="4">
                  <c:v>151.31916874515645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B-49D5-A594-77A1848C4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9682032"/>
        <c:axId val="859016224"/>
      </c:barChart>
      <c:catAx>
        <c:axId val="8596820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016224"/>
        <c:crosses val="autoZero"/>
        <c:auto val="1"/>
        <c:lblAlgn val="ctr"/>
        <c:lblOffset val="100"/>
        <c:noMultiLvlLbl val="0"/>
      </c:catAx>
      <c:valAx>
        <c:axId val="85901622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68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41565</xdr:colOff>
      <xdr:row>20</xdr:row>
      <xdr:rowOff>74814</xdr:rowOff>
    </xdr:from>
    <xdr:to>
      <xdr:col>7</xdr:col>
      <xdr:colOff>1113907</xdr:colOff>
      <xdr:row>36</xdr:row>
      <xdr:rowOff>149629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1D66C9-7536-4F08-8226-9C1EDAD5BC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7CBD0-7D68-44D6-9CC5-1FC45A7B8401}">
  <dimension ref="A1:J30"/>
  <sheetViews>
    <sheetView tabSelected="1" workbookViewId="0">
      <selection sqref="A1:H1"/>
    </sheetView>
  </sheetViews>
  <sheetFormatPr defaultColWidth="8.140625" defaultRowHeight="12.75" x14ac:dyDescent="0.2"/>
  <cols>
    <col min="1" max="3" width="14.7109375" style="19" customWidth="1"/>
    <col min="4" max="4" width="15.28515625" style="19" customWidth="1"/>
    <col min="5" max="7" width="14.7109375" style="19" customWidth="1"/>
    <col min="8" max="8" width="15.42578125" style="19" customWidth="1"/>
    <col min="9" max="9" width="12.7109375" style="19" customWidth="1"/>
    <col min="10" max="10" width="9.7109375" style="19" customWidth="1"/>
    <col min="11" max="16384" width="8.140625" style="19"/>
  </cols>
  <sheetData>
    <row r="1" spans="1:10" s="17" customFormat="1" ht="26.25" customHeight="1" x14ac:dyDescent="0.25">
      <c r="A1" s="73" t="s">
        <v>55</v>
      </c>
      <c r="B1" s="74"/>
      <c r="C1" s="74"/>
      <c r="D1" s="74"/>
      <c r="E1" s="74"/>
      <c r="F1" s="74"/>
      <c r="G1" s="74"/>
      <c r="H1" s="75"/>
      <c r="I1" s="22"/>
      <c r="J1" s="22"/>
    </row>
    <row r="2" spans="1:10" s="17" customFormat="1" ht="16.350000000000001" customHeight="1" x14ac:dyDescent="0.25">
      <c r="A2" s="76" t="s">
        <v>51</v>
      </c>
      <c r="B2" s="76"/>
      <c r="C2" s="76"/>
      <c r="D2" s="76"/>
      <c r="E2" s="76"/>
      <c r="F2" s="76"/>
      <c r="G2" s="76"/>
      <c r="H2" s="76"/>
      <c r="I2" s="34"/>
      <c r="J2" s="34"/>
    </row>
    <row r="3" spans="1:10" s="18" customFormat="1" ht="25.5" x14ac:dyDescent="0.25">
      <c r="A3" s="27" t="s">
        <v>47</v>
      </c>
      <c r="B3" s="35">
        <v>2020</v>
      </c>
      <c r="C3" s="28" t="s">
        <v>36</v>
      </c>
      <c r="D3" s="36" t="s">
        <v>50</v>
      </c>
      <c r="E3" s="28" t="s">
        <v>37</v>
      </c>
      <c r="F3" s="37"/>
      <c r="G3" s="28" t="s">
        <v>38</v>
      </c>
      <c r="H3" s="48">
        <f>16262+1264</f>
        <v>17526</v>
      </c>
      <c r="I3" s="38"/>
      <c r="J3" s="39"/>
    </row>
    <row r="4" spans="1:10" s="18" customFormat="1" ht="15" x14ac:dyDescent="0.25">
      <c r="A4" s="27" t="s">
        <v>48</v>
      </c>
      <c r="B4" s="11" t="s">
        <v>34</v>
      </c>
      <c r="C4" s="40">
        <f>MIN(D7:D11)</f>
        <v>13985</v>
      </c>
      <c r="D4" s="13" t="s">
        <v>32</v>
      </c>
      <c r="E4" s="30">
        <f>AVERAGE(D7:D11)</f>
        <v>14405</v>
      </c>
      <c r="F4" s="15" t="s">
        <v>33</v>
      </c>
      <c r="G4" s="31">
        <f>MAX(D7:D11)</f>
        <v>14885</v>
      </c>
      <c r="H4" s="39">
        <v>10350</v>
      </c>
      <c r="I4" s="38"/>
      <c r="J4" s="39"/>
    </row>
    <row r="5" spans="1:10" x14ac:dyDescent="0.2">
      <c r="A5" s="20"/>
      <c r="B5" s="41"/>
      <c r="C5" s="21"/>
      <c r="D5" s="41"/>
      <c r="E5" s="42"/>
      <c r="F5" s="41"/>
      <c r="G5" s="42"/>
      <c r="H5" s="49"/>
      <c r="I5" s="42"/>
      <c r="J5" s="41"/>
    </row>
    <row r="6" spans="1:10" ht="15.75" thickBot="1" x14ac:dyDescent="0.3">
      <c r="A6" s="1" t="s">
        <v>0</v>
      </c>
      <c r="B6" s="1" t="s">
        <v>31</v>
      </c>
      <c r="C6" s="1" t="s">
        <v>49</v>
      </c>
      <c r="D6" s="1" t="s">
        <v>40</v>
      </c>
      <c r="E6" s="1" t="s">
        <v>41</v>
      </c>
      <c r="G6" s="32" t="s">
        <v>53</v>
      </c>
      <c r="H6" s="33" t="s">
        <v>54</v>
      </c>
      <c r="I6" s="50"/>
      <c r="J6" s="50"/>
    </row>
    <row r="7" spans="1:10" x14ac:dyDescent="0.2">
      <c r="A7" s="43">
        <f>B3-1</f>
        <v>2019</v>
      </c>
      <c r="B7" s="41">
        <f>'BTU Summary'!H14</f>
        <v>4464017600</v>
      </c>
      <c r="C7" s="44">
        <f>(B7/$H$3)/1000</f>
        <v>254.708296245578</v>
      </c>
      <c r="D7" s="62">
        <v>13985</v>
      </c>
      <c r="E7" s="63">
        <f>1/(D7/$H$4)*C7</f>
        <v>188.50417348171126</v>
      </c>
      <c r="F7" s="50"/>
      <c r="G7" s="51">
        <v>150</v>
      </c>
      <c r="H7" s="52">
        <f t="shared" ref="H7:H10" si="0">(E7/G7)-1</f>
        <v>0.25669448987807519</v>
      </c>
      <c r="I7" s="50"/>
      <c r="J7" s="50"/>
    </row>
    <row r="8" spans="1:10" x14ac:dyDescent="0.2">
      <c r="A8" s="43">
        <f>A7-1</f>
        <v>2018</v>
      </c>
      <c r="B8" s="41">
        <f>'BTU Summary'!H13</f>
        <v>4301523200</v>
      </c>
      <c r="C8" s="44">
        <f t="shared" ref="C8:C11" si="1">(B8/$H$3)/1000</f>
        <v>245.43667693712197</v>
      </c>
      <c r="D8" s="62">
        <v>14185</v>
      </c>
      <c r="E8" s="63">
        <f>1/(D8/$H$4)*C8</f>
        <v>179.08139628475237</v>
      </c>
      <c r="F8" s="50"/>
      <c r="G8" s="51">
        <v>150</v>
      </c>
      <c r="H8" s="52">
        <f t="shared" si="0"/>
        <v>0.19387597523168254</v>
      </c>
      <c r="I8" s="50"/>
      <c r="J8" s="50"/>
    </row>
    <row r="9" spans="1:10" x14ac:dyDescent="0.2">
      <c r="A9" s="43">
        <f>A8-1</f>
        <v>2017</v>
      </c>
      <c r="B9" s="41">
        <f>'BTU Summary'!H12</f>
        <v>4139028800</v>
      </c>
      <c r="C9" s="44">
        <f t="shared" si="1"/>
        <v>236.16505762866601</v>
      </c>
      <c r="D9" s="62">
        <v>14385</v>
      </c>
      <c r="E9" s="63">
        <f t="shared" ref="E9:E11" si="2">1/(D9/$H$4)*C9</f>
        <v>169.92063583292966</v>
      </c>
      <c r="F9" s="50"/>
      <c r="G9" s="51">
        <v>150</v>
      </c>
      <c r="H9" s="52">
        <f t="shared" si="0"/>
        <v>0.13280423888619786</v>
      </c>
      <c r="I9" s="50"/>
      <c r="J9" s="50"/>
    </row>
    <row r="10" spans="1:10" x14ac:dyDescent="0.2">
      <c r="A10" s="43">
        <f t="shared" ref="A10:A11" si="3">A9-1</f>
        <v>2016</v>
      </c>
      <c r="B10" s="41">
        <f>'BTU Summary'!H11</f>
        <v>3976534400</v>
      </c>
      <c r="C10" s="44">
        <f t="shared" si="1"/>
        <v>226.89343832020998</v>
      </c>
      <c r="D10" s="62">
        <v>14585</v>
      </c>
      <c r="E10" s="63">
        <f t="shared" si="2"/>
        <v>161.01111324060156</v>
      </c>
      <c r="F10" s="50"/>
      <c r="G10" s="51">
        <v>150</v>
      </c>
      <c r="H10" s="52">
        <f t="shared" si="0"/>
        <v>7.340742160401037E-2</v>
      </c>
      <c r="I10" s="50"/>
      <c r="J10" s="50"/>
    </row>
    <row r="11" spans="1:10" x14ac:dyDescent="0.2">
      <c r="A11" s="43">
        <f t="shared" si="3"/>
        <v>2015</v>
      </c>
      <c r="B11" s="41">
        <f>'BTU Summary'!H10</f>
        <v>3814040000</v>
      </c>
      <c r="C11" s="44">
        <f t="shared" si="1"/>
        <v>217.62181901175398</v>
      </c>
      <c r="D11" s="62">
        <v>14885</v>
      </c>
      <c r="E11" s="63">
        <f t="shared" si="2"/>
        <v>151.31916874515645</v>
      </c>
      <c r="F11" s="50"/>
      <c r="G11" s="53">
        <v>150</v>
      </c>
      <c r="H11" s="54">
        <f>(E11/G11)-1</f>
        <v>8.7944583010430843E-3</v>
      </c>
      <c r="I11" s="50"/>
      <c r="J11" s="50"/>
    </row>
    <row r="12" spans="1:10" x14ac:dyDescent="0.2">
      <c r="A12" s="43"/>
      <c r="B12" s="41"/>
      <c r="C12" s="44"/>
      <c r="D12" s="50"/>
      <c r="E12" s="50"/>
      <c r="F12" s="50"/>
      <c r="G12" s="50"/>
      <c r="H12" s="50"/>
      <c r="I12" s="50"/>
      <c r="J12" s="50"/>
    </row>
    <row r="13" spans="1:10" ht="15" x14ac:dyDescent="0.2">
      <c r="A13" s="77" t="s">
        <v>56</v>
      </c>
      <c r="B13" s="78"/>
      <c r="C13" s="78"/>
      <c r="D13" s="78"/>
      <c r="E13" s="78"/>
      <c r="F13" s="78"/>
      <c r="G13" s="78"/>
      <c r="H13" s="79"/>
      <c r="I13" s="50"/>
      <c r="J13" s="50"/>
    </row>
    <row r="14" spans="1:10" ht="25.5" x14ac:dyDescent="0.2">
      <c r="A14" s="27" t="s">
        <v>57</v>
      </c>
      <c r="B14" s="45">
        <v>2000</v>
      </c>
      <c r="C14" s="28" t="s">
        <v>58</v>
      </c>
      <c r="D14" s="36">
        <v>156.78</v>
      </c>
      <c r="E14" s="28" t="s">
        <v>59</v>
      </c>
      <c r="F14" s="46">
        <v>7.0000000000000007E-2</v>
      </c>
      <c r="G14" s="28" t="s">
        <v>67</v>
      </c>
      <c r="H14" s="72">
        <f>(F16+G16)/H16</f>
        <v>1.8441691555020319</v>
      </c>
      <c r="I14" s="50"/>
      <c r="J14" s="50"/>
    </row>
    <row r="15" spans="1:10" ht="15.75" thickBot="1" x14ac:dyDescent="0.3">
      <c r="A15" s="1" t="s">
        <v>0</v>
      </c>
      <c r="B15" s="1" t="s">
        <v>60</v>
      </c>
      <c r="C15" s="1" t="s">
        <v>61</v>
      </c>
      <c r="D15" s="1" t="s">
        <v>62</v>
      </c>
      <c r="E15" s="1" t="s">
        <v>63</v>
      </c>
      <c r="F15" s="32" t="s">
        <v>64</v>
      </c>
      <c r="G15" s="47" t="s">
        <v>65</v>
      </c>
      <c r="H15" s="33" t="s">
        <v>66</v>
      </c>
      <c r="I15" s="50"/>
      <c r="J15" s="50"/>
    </row>
    <row r="16" spans="1:10" x14ac:dyDescent="0.2">
      <c r="A16" s="43">
        <f>B3-1</f>
        <v>2019</v>
      </c>
      <c r="B16" s="70">
        <f>2.6*'Heating Fuel'!N14</f>
        <v>76180</v>
      </c>
      <c r="C16" s="64">
        <f>0.65*Electricity!N14</f>
        <v>113620</v>
      </c>
      <c r="D16" s="71">
        <v>0</v>
      </c>
      <c r="E16" s="50">
        <f>SUM(B16:D16)</f>
        <v>189800</v>
      </c>
      <c r="F16" s="65">
        <f>($H$3*0.5)+$B$14</f>
        <v>10763</v>
      </c>
      <c r="G16" s="66">
        <f>($H$3*0.5)*$D$14/100</f>
        <v>13738.631399999998</v>
      </c>
      <c r="H16" s="55">
        <f>E16*$F$14</f>
        <v>13286.000000000002</v>
      </c>
      <c r="I16" s="50"/>
      <c r="J16" s="50"/>
    </row>
    <row r="17" spans="1:10" x14ac:dyDescent="0.2">
      <c r="A17" s="43">
        <f>A16-1</f>
        <v>2018</v>
      </c>
      <c r="B17" s="64">
        <f>2.6*'Heating Fuel'!N13</f>
        <v>73060</v>
      </c>
      <c r="C17" s="64">
        <f>0.65*Electricity!N13</f>
        <v>112840</v>
      </c>
      <c r="D17" s="71">
        <v>0</v>
      </c>
      <c r="E17" s="50">
        <f t="shared" ref="E17:E19" si="4">SUM(B17:D17)</f>
        <v>185900</v>
      </c>
      <c r="F17" s="67">
        <f>($H$3*0.5)+$B$14</f>
        <v>10763</v>
      </c>
      <c r="G17" s="66">
        <f>($H$3*0.5)*$D$14/100</f>
        <v>13738.631399999998</v>
      </c>
      <c r="H17" s="55">
        <f t="shared" ref="H17:H20" si="5">E17*$F$14</f>
        <v>13013.000000000002</v>
      </c>
      <c r="I17" s="50"/>
      <c r="J17" s="50"/>
    </row>
    <row r="18" spans="1:10" x14ac:dyDescent="0.2">
      <c r="A18" s="43">
        <f>A17-1</f>
        <v>2017</v>
      </c>
      <c r="B18" s="70">
        <f>2.6*'Heating Fuel'!N12</f>
        <v>69940</v>
      </c>
      <c r="C18" s="64">
        <f>0.65*Electricity!N12</f>
        <v>112060</v>
      </c>
      <c r="D18" s="71">
        <v>0</v>
      </c>
      <c r="E18" s="50">
        <f t="shared" si="4"/>
        <v>182000</v>
      </c>
      <c r="F18" s="67">
        <f t="shared" ref="F18:F20" si="6">($H$3*0.5)+$B$14</f>
        <v>10763</v>
      </c>
      <c r="G18" s="66">
        <f>($H$3*0.5)*$D$14/100</f>
        <v>13738.631399999998</v>
      </c>
      <c r="H18" s="55">
        <f t="shared" si="5"/>
        <v>12740.000000000002</v>
      </c>
      <c r="I18" s="50"/>
      <c r="J18" s="50"/>
    </row>
    <row r="19" spans="1:10" x14ac:dyDescent="0.2">
      <c r="A19" s="43">
        <f t="shared" ref="A19:A20" si="7">A18-1</f>
        <v>2016</v>
      </c>
      <c r="B19" s="70">
        <f>2.6*'Heating Fuel'!N11</f>
        <v>66820</v>
      </c>
      <c r="C19" s="64">
        <f>0.65*Electricity!N11</f>
        <v>111280</v>
      </c>
      <c r="D19" s="71">
        <v>0</v>
      </c>
      <c r="E19" s="50">
        <f t="shared" si="4"/>
        <v>178100</v>
      </c>
      <c r="F19" s="67">
        <f t="shared" si="6"/>
        <v>10763</v>
      </c>
      <c r="G19" s="66">
        <f>($H$3*0.5)*$D$14/100</f>
        <v>13738.631399999998</v>
      </c>
      <c r="H19" s="55">
        <f t="shared" si="5"/>
        <v>12467.000000000002</v>
      </c>
      <c r="I19" s="50"/>
      <c r="J19" s="50"/>
    </row>
    <row r="20" spans="1:10" x14ac:dyDescent="0.2">
      <c r="A20" s="43">
        <f t="shared" si="7"/>
        <v>2015</v>
      </c>
      <c r="B20" s="70">
        <f>2.6*'Heating Fuel'!N10</f>
        <v>63700</v>
      </c>
      <c r="C20" s="64">
        <f>0.65*Electricity!N10</f>
        <v>110500</v>
      </c>
      <c r="D20" s="71">
        <v>0</v>
      </c>
      <c r="E20" s="50">
        <f>SUM(B20:D20)</f>
        <v>174200</v>
      </c>
      <c r="F20" s="68">
        <f t="shared" si="6"/>
        <v>10763</v>
      </c>
      <c r="G20" s="69">
        <f>($H$3*0.5)*$D$14/100</f>
        <v>13738.631399999998</v>
      </c>
      <c r="H20" s="56">
        <f t="shared" si="5"/>
        <v>12194.000000000002</v>
      </c>
      <c r="I20" s="50"/>
      <c r="J20" s="50"/>
    </row>
    <row r="21" spans="1:10" x14ac:dyDescent="0.2">
      <c r="A21" s="57"/>
      <c r="B21" s="41"/>
      <c r="C21" s="44"/>
      <c r="D21" s="50"/>
      <c r="E21" s="50"/>
      <c r="F21" s="50"/>
      <c r="G21" s="50"/>
      <c r="H21" s="50"/>
      <c r="I21" s="50"/>
      <c r="J21" s="50"/>
    </row>
    <row r="22" spans="1:10" x14ac:dyDescent="0.2">
      <c r="A22" s="57"/>
      <c r="B22" s="41"/>
      <c r="C22" s="44"/>
      <c r="D22" s="50"/>
      <c r="E22" s="50"/>
      <c r="F22" s="50"/>
      <c r="G22" s="50"/>
      <c r="H22" s="50"/>
      <c r="I22" s="50"/>
      <c r="J22" s="50"/>
    </row>
    <row r="23" spans="1:10" x14ac:dyDescent="0.2">
      <c r="A23" s="57"/>
      <c r="B23" s="41"/>
      <c r="C23" s="44"/>
      <c r="D23" s="50"/>
      <c r="E23" s="50"/>
      <c r="F23" s="50"/>
      <c r="G23" s="50"/>
      <c r="H23" s="50"/>
      <c r="I23" s="50"/>
      <c r="J23" s="50"/>
    </row>
    <row r="24" spans="1:10" x14ac:dyDescent="0.2">
      <c r="A24" s="57"/>
      <c r="B24" s="41"/>
      <c r="C24" s="44"/>
      <c r="D24" s="50"/>
      <c r="E24" s="50"/>
      <c r="F24" s="50"/>
      <c r="G24" s="50"/>
      <c r="H24" s="50"/>
      <c r="I24" s="50"/>
      <c r="J24" s="50"/>
    </row>
    <row r="25" spans="1:10" x14ac:dyDescent="0.2">
      <c r="A25" s="57"/>
      <c r="B25" s="41"/>
      <c r="C25" s="44"/>
      <c r="D25" s="50"/>
      <c r="E25" s="50"/>
      <c r="F25" s="50"/>
      <c r="G25" s="50"/>
      <c r="H25" s="50"/>
      <c r="I25" s="50"/>
      <c r="J25" s="50"/>
    </row>
    <row r="26" spans="1:10" x14ac:dyDescent="0.2">
      <c r="A26" s="58"/>
      <c r="B26" s="41"/>
      <c r="C26" s="44"/>
      <c r="D26" s="50"/>
      <c r="E26" s="50"/>
      <c r="F26" s="50"/>
      <c r="G26" s="50"/>
      <c r="H26" s="50"/>
      <c r="I26" s="50"/>
      <c r="J26" s="50"/>
    </row>
    <row r="27" spans="1:10" x14ac:dyDescent="0.2">
      <c r="A27" s="57"/>
      <c r="B27" s="41"/>
      <c r="C27" s="44"/>
      <c r="D27" s="50"/>
      <c r="E27" s="50"/>
      <c r="F27" s="50"/>
      <c r="G27" s="50"/>
      <c r="H27" s="50"/>
      <c r="I27" s="50"/>
      <c r="J27" s="50"/>
    </row>
    <row r="28" spans="1:10" x14ac:dyDescent="0.2">
      <c r="A28" s="57"/>
      <c r="B28" s="41"/>
      <c r="C28" s="44"/>
      <c r="D28" s="50"/>
      <c r="E28" s="50"/>
      <c r="F28" s="50"/>
      <c r="G28" s="50"/>
      <c r="H28" s="50"/>
      <c r="I28" s="50"/>
      <c r="J28" s="50"/>
    </row>
    <row r="29" spans="1:10" x14ac:dyDescent="0.2">
      <c r="A29" s="57"/>
      <c r="B29" s="41"/>
      <c r="C29" s="44"/>
      <c r="D29" s="50"/>
      <c r="E29" s="50"/>
      <c r="F29" s="50"/>
      <c r="G29" s="50"/>
      <c r="H29" s="50"/>
      <c r="I29" s="50"/>
      <c r="J29" s="50"/>
    </row>
    <row r="30" spans="1:10" x14ac:dyDescent="0.2">
      <c r="A30" s="59"/>
      <c r="B30" s="60"/>
      <c r="C30" s="60"/>
      <c r="D30" s="61"/>
      <c r="E30" s="61"/>
      <c r="F30" s="61"/>
      <c r="G30" s="61"/>
      <c r="H30" s="61"/>
      <c r="I30" s="61"/>
      <c r="J30" s="61"/>
    </row>
  </sheetData>
  <mergeCells count="3">
    <mergeCell ref="A1:H1"/>
    <mergeCell ref="A2:H2"/>
    <mergeCell ref="A13:H13"/>
  </mergeCells>
  <conditionalFormatting sqref="H7:H11">
    <cfRule type="cellIs" dxfId="2" priority="4" operator="greaterThan">
      <formula>0.1</formula>
    </cfRule>
  </conditionalFormatting>
  <conditionalFormatting sqref="H14">
    <cfRule type="cellIs" dxfId="1" priority="2" operator="lessThan">
      <formula>"4 yrs"</formula>
    </cfRule>
    <cfRule type="cellIs" dxfId="0" priority="1" operator="lessThan">
      <formula>"1.84 yrs"</formula>
    </cfRule>
  </conditionalFormatting>
  <dataValidations count="18">
    <dataValidation allowBlank="1" showInputMessage="1" showErrorMessage="1" prompt="insert annual costs fom district utility information" sqref="B15:D15" xr:uid="{A50F407F-D3EB-456B-B949-B36D4E712305}"/>
    <dataValidation allowBlank="1" showInputMessage="1" showErrorMessage="1" prompt="Placeholder constant; adjust based on actuals if known" sqref="B14" xr:uid="{E4DF1278-682B-4769-981E-A17156AEA139}"/>
    <dataValidation allowBlank="1" showInputMessage="1" showErrorMessage="1" prompt="insert the community's Geographic Cost Factor from the DEED Cost Model" sqref="D14" xr:uid="{E3312492-A6A5-4045-B409-BAA98D90EFA1}"/>
    <dataValidation allowBlank="1" showInputMessage="1" showErrorMessage="1" prompt="Insert the facility's GSF from the DEED database." sqref="H3" xr:uid="{3A9B4C8A-6C35-4380-951B-E12612B2A673}"/>
    <dataValidation allowBlank="1" showInputMessage="1" showErrorMessage="1" prompt="insert the department's facility number" sqref="D3" xr:uid="{7992525B-3B01-4D38-8D23-E9A1FA8F8DAF}"/>
    <dataValidation allowBlank="1" showInputMessage="1" showErrorMessage="1" prompt="Insert the fiscal year of this report" sqref="B3" xr:uid="{63A0AE25-DFA7-48AC-B645-6EDA101BD25F}"/>
    <dataValidation allowBlank="1" showInputMessage="1" showErrorMessage="1" prompt="Insert the district's facility number" sqref="F3" xr:uid="{A20D7104-C19D-44EC-AFF7-3E027EFE9338}"/>
    <dataValidation allowBlank="1" showErrorMessage="1" sqref="J3:J4" xr:uid="{7F97818E-EC0C-413C-9152-FDB9F543739C}"/>
    <dataValidation allowBlank="1" showInputMessage="1" showErrorMessage="1" prompt="Insert the year that the interior partitions were installed or replaced." sqref="B12" xr:uid="{B25A4504-C211-4D7E-AC68-D52F94C90B2C}"/>
    <dataValidation allowBlank="1" showInputMessage="1" showErrorMessage="1" prompt="Inser the year that the plumbing fixtures were installed or replaced." sqref="B21" xr:uid="{B330EED8-C086-4E0A-90EF-302C50DDC1D8}"/>
    <dataValidation allowBlank="1" showInputMessage="1" showErrorMessage="1" prompt="Insert the year the fire suppression system was installed or replaced." sqref="B22" xr:uid="{A73D7303-1C5C-460F-9D85-C220A807A712}"/>
    <dataValidation allowBlank="1" showInputMessage="1" showErrorMessage="1" prompt="Insert the year that the Heating Ventilation and Air Conditioning (HVAC) distribution system was installed or replaced." sqref="B23" xr:uid="{1A8B2C97-C179-4849-916E-67EBA25AFBA0}"/>
    <dataValidation allowBlank="1" showInputMessage="1" showErrorMessage="1" prompt="Insert the year that the HVAC Equipment was installed or replaced." sqref="B24" xr:uid="{2FF4BD9E-1C6C-4594-B1D8-0C87DF943812}"/>
    <dataValidation allowBlank="1" showInputMessage="1" showErrorMessage="1" prompt="Insert the year that the HVAC controls system was installed or replaced." sqref="B25" xr:uid="{651C7804-C013-4BC6-87D5-76AB528D9793}"/>
    <dataValidation allowBlank="1" showInputMessage="1" showErrorMessage="1" prompt="Insert the year that the electrical service or generator equipment was installed or replaced." sqref="B26" xr:uid="{21FB42F0-15B2-4306-AB14-F5DC3B8D477E}"/>
    <dataValidation allowBlank="1" showInputMessage="1" showErrorMessage="1" prompt="Insert the year that the electrical distribution system was installed or replaced." sqref="B27" xr:uid="{45B4AC4E-D755-4D27-B1DF-BE6389354D1A}"/>
    <dataValidation allowBlank="1" showInputMessage="1" showErrorMessage="1" prompt="Insert the year that the lighting was installed or replaced." sqref="B28" xr:uid="{E4FDB1E6-101B-4B08-AF42-4C9E73D3B710}"/>
    <dataValidation allowBlank="1" showInputMessage="1" showErrorMessage="1" prompt="Insert the year that the specialty electrical and communications system was installed or replaced." sqref="B29" xr:uid="{7FB4C9D1-4387-463D-A409-055E19876793}"/>
  </dataValidations>
  <printOptions horizontalCentered="1"/>
  <pageMargins left="0.45" right="0.45" top="0.75" bottom="0.5" header="0.3" footer="0.3"/>
  <pageSetup orientation="landscape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workbookViewId="0">
      <selection activeCell="B1" sqref="B1:H1"/>
    </sheetView>
  </sheetViews>
  <sheetFormatPr defaultRowHeight="15" x14ac:dyDescent="0.25"/>
  <cols>
    <col min="1" max="1" width="16.7109375" style="6" customWidth="1"/>
    <col min="2" max="8" width="16.7109375" customWidth="1"/>
    <col min="9" max="9" width="18.5703125" customWidth="1"/>
    <col min="10" max="10" width="22.85546875" customWidth="1"/>
    <col min="11" max="11" width="19" customWidth="1"/>
  </cols>
  <sheetData>
    <row r="1" spans="1:10" x14ac:dyDescent="0.25">
      <c r="B1" s="80" t="s">
        <v>39</v>
      </c>
      <c r="C1" s="80"/>
      <c r="D1" s="80"/>
      <c r="E1" s="80"/>
      <c r="F1" s="80"/>
      <c r="G1" s="80"/>
      <c r="H1" s="80"/>
      <c r="I1" s="24"/>
      <c r="J1" s="24"/>
    </row>
    <row r="3" spans="1:10" x14ac:dyDescent="0.25">
      <c r="B3" s="11" t="s">
        <v>34</v>
      </c>
      <c r="C3" s="12">
        <f>MIN(H5:H23)</f>
        <v>0</v>
      </c>
      <c r="D3" s="13" t="s">
        <v>32</v>
      </c>
      <c r="E3" s="14">
        <f>AVERAGE(H5:H23)</f>
        <v>1478224571.4285715</v>
      </c>
      <c r="F3" s="15" t="s">
        <v>33</v>
      </c>
      <c r="G3" s="9">
        <f>MAX(H5:H23)</f>
        <v>4464017600</v>
      </c>
    </row>
    <row r="4" spans="1:10" s="23" customFormat="1" ht="15.75" thickBot="1" x14ac:dyDescent="0.3">
      <c r="A4" s="1" t="s">
        <v>0</v>
      </c>
      <c r="B4" s="1" t="s">
        <v>29</v>
      </c>
      <c r="C4" s="1" t="s">
        <v>43</v>
      </c>
      <c r="D4" s="1" t="s">
        <v>30</v>
      </c>
      <c r="E4" s="1" t="s">
        <v>42</v>
      </c>
      <c r="F4" s="1" t="s">
        <v>44</v>
      </c>
      <c r="G4" s="1" t="s">
        <v>52</v>
      </c>
      <c r="H4" s="1" t="s">
        <v>31</v>
      </c>
      <c r="J4" s="25"/>
    </row>
    <row r="5" spans="1:10" x14ac:dyDescent="0.25">
      <c r="A5" s="5" t="s">
        <v>1</v>
      </c>
      <c r="B5">
        <f>Electricity!N5</f>
        <v>0</v>
      </c>
      <c r="C5">
        <f>'Heating Fuel'!N5</f>
        <v>0</v>
      </c>
      <c r="D5">
        <f>'Natural Gas'!N5</f>
        <v>0</v>
      </c>
      <c r="E5">
        <f>Biomass!N5</f>
        <v>0</v>
      </c>
      <c r="F5" s="26">
        <f>'Recovered Heat'!N5</f>
        <v>0</v>
      </c>
      <c r="G5" s="10">
        <f>Steam!N5</f>
        <v>0</v>
      </c>
      <c r="H5">
        <f>(B5*3412)+(C5*132000)+(D5*100000)+(E5*22000000)+F5</f>
        <v>0</v>
      </c>
    </row>
    <row r="6" spans="1:10" x14ac:dyDescent="0.25">
      <c r="A6" s="5" t="s">
        <v>2</v>
      </c>
      <c r="B6">
        <f>Electricity!N6</f>
        <v>0</v>
      </c>
      <c r="C6">
        <f>'Heating Fuel'!N6</f>
        <v>0</v>
      </c>
      <c r="D6">
        <f>'Natural Gas'!N6</f>
        <v>0</v>
      </c>
      <c r="E6">
        <f>Biomass!N6</f>
        <v>0</v>
      </c>
      <c r="F6" s="10">
        <f>'Recovered Heat'!N6</f>
        <v>0</v>
      </c>
      <c r="G6" s="10">
        <f>Steam!N6</f>
        <v>0</v>
      </c>
      <c r="H6">
        <f>(B6*3412)+(C6*132000)+(D6*100000)+(E6*22000000)+F6</f>
        <v>0</v>
      </c>
    </row>
    <row r="7" spans="1:10" x14ac:dyDescent="0.25">
      <c r="A7" s="5" t="s">
        <v>3</v>
      </c>
      <c r="B7">
        <f>Electricity!N7</f>
        <v>0</v>
      </c>
      <c r="C7">
        <f>'Heating Fuel'!N7</f>
        <v>0</v>
      </c>
      <c r="D7">
        <f>'Natural Gas'!N7</f>
        <v>0</v>
      </c>
      <c r="E7">
        <f>Biomass!N7</f>
        <v>0</v>
      </c>
      <c r="F7" s="10">
        <f>'Recovered Heat'!N7</f>
        <v>0</v>
      </c>
      <c r="G7" s="10">
        <f>Steam!N7</f>
        <v>0</v>
      </c>
      <c r="H7">
        <f t="shared" ref="H7:H18" si="0">(B7*3412)+(C7*132000)+(D7*100000)+(E7*22000000)+F7</f>
        <v>0</v>
      </c>
    </row>
    <row r="8" spans="1:10" x14ac:dyDescent="0.25">
      <c r="A8" s="5" t="s">
        <v>4</v>
      </c>
      <c r="B8">
        <f>Electricity!N8</f>
        <v>0</v>
      </c>
      <c r="C8">
        <f>'Heating Fuel'!N8</f>
        <v>0</v>
      </c>
      <c r="D8">
        <f>'Natural Gas'!N8</f>
        <v>0</v>
      </c>
      <c r="E8">
        <f>Biomass!N8</f>
        <v>0</v>
      </c>
      <c r="F8" s="10">
        <f>'Recovered Heat'!N8</f>
        <v>0</v>
      </c>
      <c r="G8" s="10">
        <f>Steam!N8</f>
        <v>0</v>
      </c>
      <c r="H8">
        <f t="shared" si="0"/>
        <v>0</v>
      </c>
    </row>
    <row r="9" spans="1:10" x14ac:dyDescent="0.25">
      <c r="A9" s="5" t="s">
        <v>5</v>
      </c>
      <c r="B9">
        <f>Electricity!N9</f>
        <v>0</v>
      </c>
      <c r="C9">
        <f>'Heating Fuel'!N9</f>
        <v>0</v>
      </c>
      <c r="D9">
        <f>'Natural Gas'!N9</f>
        <v>0</v>
      </c>
      <c r="E9">
        <f>Biomass!N9</f>
        <v>0</v>
      </c>
      <c r="F9" s="10">
        <f>'Recovered Heat'!N9</f>
        <v>0</v>
      </c>
      <c r="G9" s="10">
        <f>Steam!N9</f>
        <v>0</v>
      </c>
      <c r="H9">
        <f t="shared" si="0"/>
        <v>0</v>
      </c>
    </row>
    <row r="10" spans="1:10" x14ac:dyDescent="0.25">
      <c r="A10" s="5" t="s">
        <v>6</v>
      </c>
      <c r="B10">
        <f>Electricity!N10</f>
        <v>170000</v>
      </c>
      <c r="C10">
        <f>'Heating Fuel'!N10</f>
        <v>24500</v>
      </c>
      <c r="D10">
        <f>'Natural Gas'!N10</f>
        <v>0</v>
      </c>
      <c r="E10">
        <f>Biomass!N10</f>
        <v>0</v>
      </c>
      <c r="F10" s="10">
        <f>'Recovered Heat'!N10</f>
        <v>0</v>
      </c>
      <c r="G10" s="10">
        <f>Steam!N10</f>
        <v>0</v>
      </c>
      <c r="H10">
        <f t="shared" si="0"/>
        <v>3814040000</v>
      </c>
    </row>
    <row r="11" spans="1:10" x14ac:dyDescent="0.25">
      <c r="A11" s="5" t="s">
        <v>7</v>
      </c>
      <c r="B11">
        <f>Electricity!N11</f>
        <v>171200</v>
      </c>
      <c r="C11">
        <f>'Heating Fuel'!N11</f>
        <v>25700</v>
      </c>
      <c r="D11">
        <f>'Natural Gas'!N11</f>
        <v>0</v>
      </c>
      <c r="E11">
        <f>Biomass!N11</f>
        <v>0</v>
      </c>
      <c r="F11" s="10">
        <f>'Recovered Heat'!N11</f>
        <v>0</v>
      </c>
      <c r="G11" s="10">
        <f>Steam!N11</f>
        <v>0</v>
      </c>
      <c r="H11">
        <f t="shared" si="0"/>
        <v>3976534400</v>
      </c>
    </row>
    <row r="12" spans="1:10" x14ac:dyDescent="0.25">
      <c r="A12" s="5" t="s">
        <v>8</v>
      </c>
      <c r="B12">
        <f>Electricity!N12</f>
        <v>172400</v>
      </c>
      <c r="C12">
        <f>'Heating Fuel'!N12</f>
        <v>26900</v>
      </c>
      <c r="D12">
        <f>'Natural Gas'!N12</f>
        <v>0</v>
      </c>
      <c r="E12">
        <f>Biomass!N12</f>
        <v>0</v>
      </c>
      <c r="F12" s="10">
        <f>'Recovered Heat'!N12</f>
        <v>0</v>
      </c>
      <c r="G12" s="10">
        <f>Steam!N12</f>
        <v>0</v>
      </c>
      <c r="H12">
        <f t="shared" si="0"/>
        <v>4139028800</v>
      </c>
    </row>
    <row r="13" spans="1:10" x14ac:dyDescent="0.25">
      <c r="A13" s="5" t="s">
        <v>9</v>
      </c>
      <c r="B13">
        <f>Electricity!N13</f>
        <v>173600</v>
      </c>
      <c r="C13">
        <f>'Heating Fuel'!N13</f>
        <v>28100</v>
      </c>
      <c r="D13">
        <f>'Natural Gas'!N13</f>
        <v>0</v>
      </c>
      <c r="E13">
        <f>Biomass!N13</f>
        <v>0</v>
      </c>
      <c r="F13" s="10">
        <f>'Recovered Heat'!N13</f>
        <v>0</v>
      </c>
      <c r="G13" s="10">
        <f>Steam!N13</f>
        <v>0</v>
      </c>
      <c r="H13">
        <f t="shared" si="0"/>
        <v>4301523200</v>
      </c>
    </row>
    <row r="14" spans="1:10" x14ac:dyDescent="0.25">
      <c r="A14" s="5" t="s">
        <v>10</v>
      </c>
      <c r="B14">
        <f>Electricity!N14</f>
        <v>174800</v>
      </c>
      <c r="C14">
        <f>'Heating Fuel'!N14</f>
        <v>29300</v>
      </c>
      <c r="D14">
        <f>'Natural Gas'!N14</f>
        <v>0</v>
      </c>
      <c r="E14">
        <f>Biomass!N14</f>
        <v>0</v>
      </c>
      <c r="F14" s="10">
        <f>'Recovered Heat'!N14</f>
        <v>0</v>
      </c>
      <c r="G14" s="10">
        <f>Steam!N14</f>
        <v>0</v>
      </c>
      <c r="H14">
        <f t="shared" si="0"/>
        <v>4464017600</v>
      </c>
    </row>
    <row r="15" spans="1:10" x14ac:dyDescent="0.25">
      <c r="A15" s="5" t="s">
        <v>11</v>
      </c>
      <c r="B15">
        <f>Electricity!N15</f>
        <v>0</v>
      </c>
      <c r="C15">
        <f>'Heating Fuel'!N15</f>
        <v>0</v>
      </c>
      <c r="D15">
        <f>'Natural Gas'!N15</f>
        <v>0</v>
      </c>
      <c r="E15">
        <f>Biomass!N15</f>
        <v>0</v>
      </c>
      <c r="F15" s="10">
        <f>'Recovered Heat'!N15</f>
        <v>0</v>
      </c>
      <c r="G15" s="10">
        <f>Steam!N15</f>
        <v>0</v>
      </c>
      <c r="H15">
        <f t="shared" si="0"/>
        <v>0</v>
      </c>
    </row>
    <row r="16" spans="1:10" x14ac:dyDescent="0.25">
      <c r="A16" s="5" t="s">
        <v>12</v>
      </c>
      <c r="B16">
        <f>Electricity!N16</f>
        <v>0</v>
      </c>
      <c r="C16">
        <f>'Heating Fuel'!N16</f>
        <v>0</v>
      </c>
      <c r="D16">
        <f>'Natural Gas'!N16</f>
        <v>0</v>
      </c>
      <c r="E16">
        <f>Biomass!N16</f>
        <v>0</v>
      </c>
      <c r="F16" s="10">
        <f>'Recovered Heat'!N16</f>
        <v>0</v>
      </c>
      <c r="G16" s="10">
        <f>Steam!N16</f>
        <v>0</v>
      </c>
      <c r="H16">
        <f t="shared" si="0"/>
        <v>0</v>
      </c>
    </row>
    <row r="17" spans="1:8" x14ac:dyDescent="0.25">
      <c r="A17" s="5" t="s">
        <v>13</v>
      </c>
      <c r="B17">
        <f>Electricity!N17</f>
        <v>0</v>
      </c>
      <c r="C17">
        <f>'Heating Fuel'!N17</f>
        <v>0</v>
      </c>
      <c r="D17">
        <f>'Natural Gas'!N17</f>
        <v>0</v>
      </c>
      <c r="E17">
        <f>Biomass!N17</f>
        <v>0</v>
      </c>
      <c r="F17" s="10">
        <f>'Recovered Heat'!N17</f>
        <v>0</v>
      </c>
      <c r="G17" s="10">
        <f>Steam!N17</f>
        <v>0</v>
      </c>
      <c r="H17">
        <f t="shared" si="0"/>
        <v>0</v>
      </c>
    </row>
    <row r="18" spans="1:8" x14ac:dyDescent="0.25">
      <c r="A18" s="5" t="s">
        <v>14</v>
      </c>
      <c r="B18">
        <f>Electricity!N18</f>
        <v>0</v>
      </c>
      <c r="C18">
        <f>'Heating Fuel'!N18</f>
        <v>0</v>
      </c>
      <c r="D18">
        <f>'Natural Gas'!N18</f>
        <v>0</v>
      </c>
      <c r="E18">
        <f>Biomass!N18</f>
        <v>0</v>
      </c>
      <c r="F18" s="10">
        <f>'Recovered Heat'!N18</f>
        <v>0</v>
      </c>
      <c r="G18" s="10">
        <f>Steam!N18</f>
        <v>0</v>
      </c>
      <c r="H18">
        <f t="shared" si="0"/>
        <v>0</v>
      </c>
    </row>
    <row r="19" spans="1:8" x14ac:dyDescent="0.25">
      <c r="F19" s="10"/>
      <c r="G19" s="10"/>
    </row>
    <row r="20" spans="1:8" x14ac:dyDescent="0.25">
      <c r="F20" s="10"/>
      <c r="G20" s="10"/>
    </row>
    <row r="21" spans="1:8" x14ac:dyDescent="0.25">
      <c r="F21" s="10"/>
      <c r="G21" s="10"/>
    </row>
    <row r="22" spans="1:8" x14ac:dyDescent="0.25">
      <c r="F22" s="10"/>
      <c r="G22" s="10"/>
    </row>
    <row r="23" spans="1:8" x14ac:dyDescent="0.25">
      <c r="F23" s="10"/>
      <c r="G23" s="10"/>
    </row>
  </sheetData>
  <mergeCells count="1">
    <mergeCell ref="B1:H1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workbookViewId="0">
      <selection activeCell="N14" sqref="N14"/>
    </sheetView>
  </sheetViews>
  <sheetFormatPr defaultRowHeight="15" x14ac:dyDescent="0.25"/>
  <cols>
    <col min="1" max="1" width="17" style="6" customWidth="1"/>
    <col min="14" max="14" width="19.7109375" customWidth="1"/>
  </cols>
  <sheetData>
    <row r="1" spans="1:15" x14ac:dyDescent="0.25">
      <c r="B1" s="80" t="s">
        <v>45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5" x14ac:dyDescent="0.25">
      <c r="A3" s="8" t="s">
        <v>28</v>
      </c>
      <c r="B3" s="9">
        <f>MIN(B5:B32)</f>
        <v>11000</v>
      </c>
      <c r="C3" s="9">
        <f t="shared" ref="C3:M3" si="0">MIN(C5:C32)</f>
        <v>13000</v>
      </c>
      <c r="D3" s="9">
        <f t="shared" si="0"/>
        <v>15000</v>
      </c>
      <c r="E3" s="9">
        <f t="shared" si="0"/>
        <v>15000</v>
      </c>
      <c r="F3" s="9">
        <f t="shared" si="0"/>
        <v>15000</v>
      </c>
      <c r="G3" s="9">
        <f t="shared" si="0"/>
        <v>15000</v>
      </c>
      <c r="H3" s="9">
        <f t="shared" si="0"/>
        <v>15000</v>
      </c>
      <c r="I3" s="9">
        <f t="shared" si="0"/>
        <v>15000</v>
      </c>
      <c r="J3" s="9">
        <f t="shared" si="0"/>
        <v>15000</v>
      </c>
      <c r="K3" s="9">
        <f t="shared" si="0"/>
        <v>14000</v>
      </c>
      <c r="L3" s="9">
        <f t="shared" si="0"/>
        <v>14000</v>
      </c>
      <c r="M3" s="9">
        <f t="shared" si="0"/>
        <v>13000</v>
      </c>
    </row>
    <row r="4" spans="1:15" s="7" customFormat="1" ht="15.75" thickBot="1" x14ac:dyDescent="0.3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23"/>
    </row>
    <row r="5" spans="1:15" x14ac:dyDescent="0.25">
      <c r="A5" s="4" t="s">
        <v>1</v>
      </c>
      <c r="M5" s="2"/>
      <c r="N5">
        <f>SUM(B5:M5)</f>
        <v>0</v>
      </c>
    </row>
    <row r="6" spans="1:15" x14ac:dyDescent="0.25">
      <c r="A6" s="5" t="s">
        <v>2</v>
      </c>
      <c r="M6" s="3"/>
      <c r="N6">
        <f t="shared" ref="N6:N18" si="1">SUM(B6:M6)</f>
        <v>0</v>
      </c>
    </row>
    <row r="7" spans="1:15" x14ac:dyDescent="0.25">
      <c r="A7" s="5" t="s">
        <v>3</v>
      </c>
      <c r="M7" s="3"/>
      <c r="N7">
        <f t="shared" si="1"/>
        <v>0</v>
      </c>
    </row>
    <row r="8" spans="1:15" x14ac:dyDescent="0.25">
      <c r="A8" s="5" t="s">
        <v>4</v>
      </c>
      <c r="M8" s="3"/>
      <c r="N8">
        <f t="shared" si="1"/>
        <v>0</v>
      </c>
    </row>
    <row r="9" spans="1:15" x14ac:dyDescent="0.25">
      <c r="A9" s="5" t="s">
        <v>5</v>
      </c>
      <c r="M9" s="3"/>
      <c r="N9">
        <f t="shared" si="1"/>
        <v>0</v>
      </c>
    </row>
    <row r="10" spans="1:15" x14ac:dyDescent="0.25">
      <c r="A10" s="5" t="s">
        <v>6</v>
      </c>
      <c r="B10">
        <v>11000</v>
      </c>
      <c r="C10">
        <v>13000</v>
      </c>
      <c r="D10">
        <v>15000</v>
      </c>
      <c r="E10">
        <v>15000</v>
      </c>
      <c r="F10">
        <v>15000</v>
      </c>
      <c r="G10">
        <v>15000</v>
      </c>
      <c r="H10">
        <v>15000</v>
      </c>
      <c r="I10">
        <v>15000</v>
      </c>
      <c r="J10">
        <v>15000</v>
      </c>
      <c r="K10">
        <v>14000</v>
      </c>
      <c r="L10">
        <v>14000</v>
      </c>
      <c r="M10" s="3">
        <v>13000</v>
      </c>
      <c r="N10">
        <f t="shared" si="1"/>
        <v>170000</v>
      </c>
    </row>
    <row r="11" spans="1:15" x14ac:dyDescent="0.25">
      <c r="A11" s="5" t="s">
        <v>7</v>
      </c>
      <c r="B11">
        <f>B10+100</f>
        <v>11100</v>
      </c>
      <c r="C11">
        <f t="shared" ref="C11:L11" si="2">C10+100</f>
        <v>13100</v>
      </c>
      <c r="D11">
        <f t="shared" si="2"/>
        <v>15100</v>
      </c>
      <c r="E11">
        <f t="shared" si="2"/>
        <v>15100</v>
      </c>
      <c r="F11">
        <f t="shared" si="2"/>
        <v>15100</v>
      </c>
      <c r="G11">
        <f t="shared" si="2"/>
        <v>15100</v>
      </c>
      <c r="H11">
        <f t="shared" si="2"/>
        <v>15100</v>
      </c>
      <c r="I11">
        <f t="shared" si="2"/>
        <v>15100</v>
      </c>
      <c r="J11">
        <f t="shared" si="2"/>
        <v>15100</v>
      </c>
      <c r="K11">
        <f t="shared" si="2"/>
        <v>14100</v>
      </c>
      <c r="L11">
        <f t="shared" si="2"/>
        <v>14100</v>
      </c>
      <c r="M11" s="3">
        <f>M10+100</f>
        <v>13100</v>
      </c>
      <c r="N11">
        <f t="shared" si="1"/>
        <v>171200</v>
      </c>
    </row>
    <row r="12" spans="1:15" x14ac:dyDescent="0.25">
      <c r="A12" s="5" t="s">
        <v>8</v>
      </c>
      <c r="B12">
        <f>B11+100</f>
        <v>11200</v>
      </c>
      <c r="C12">
        <f t="shared" ref="C12:C14" si="3">C11+100</f>
        <v>13200</v>
      </c>
      <c r="D12">
        <f t="shared" ref="D12:D14" si="4">D11+100</f>
        <v>15200</v>
      </c>
      <c r="E12">
        <f t="shared" ref="E12:E14" si="5">E11+100</f>
        <v>15200</v>
      </c>
      <c r="F12">
        <f t="shared" ref="F12:F14" si="6">F11+100</f>
        <v>15200</v>
      </c>
      <c r="G12">
        <f t="shared" ref="G12:G14" si="7">G11+100</f>
        <v>15200</v>
      </c>
      <c r="H12">
        <f t="shared" ref="H12:H14" si="8">H11+100</f>
        <v>15200</v>
      </c>
      <c r="I12">
        <f t="shared" ref="I12:I14" si="9">I11+100</f>
        <v>15200</v>
      </c>
      <c r="J12">
        <f t="shared" ref="J12:J14" si="10">J11+100</f>
        <v>15200</v>
      </c>
      <c r="K12">
        <f t="shared" ref="K12:K14" si="11">K11+100</f>
        <v>14200</v>
      </c>
      <c r="L12">
        <f t="shared" ref="L12:L14" si="12">L11+100</f>
        <v>14200</v>
      </c>
      <c r="M12" s="3">
        <f t="shared" ref="M12:M14" si="13">M11+100</f>
        <v>13200</v>
      </c>
      <c r="N12">
        <f t="shared" si="1"/>
        <v>172400</v>
      </c>
    </row>
    <row r="13" spans="1:15" x14ac:dyDescent="0.25">
      <c r="A13" s="5" t="s">
        <v>9</v>
      </c>
      <c r="B13">
        <f t="shared" ref="B13:B14" si="14">B12+100</f>
        <v>11300</v>
      </c>
      <c r="C13">
        <f t="shared" si="3"/>
        <v>13300</v>
      </c>
      <c r="D13">
        <f t="shared" si="4"/>
        <v>15300</v>
      </c>
      <c r="E13">
        <f t="shared" si="5"/>
        <v>15300</v>
      </c>
      <c r="F13">
        <f t="shared" si="6"/>
        <v>15300</v>
      </c>
      <c r="G13">
        <f t="shared" si="7"/>
        <v>15300</v>
      </c>
      <c r="H13">
        <f t="shared" si="8"/>
        <v>15300</v>
      </c>
      <c r="I13">
        <f t="shared" si="9"/>
        <v>15300</v>
      </c>
      <c r="J13">
        <f t="shared" si="10"/>
        <v>15300</v>
      </c>
      <c r="K13">
        <f t="shared" si="11"/>
        <v>14300</v>
      </c>
      <c r="L13">
        <f t="shared" si="12"/>
        <v>14300</v>
      </c>
      <c r="M13" s="3">
        <f t="shared" si="13"/>
        <v>13300</v>
      </c>
      <c r="N13">
        <f t="shared" si="1"/>
        <v>173600</v>
      </c>
    </row>
    <row r="14" spans="1:15" x14ac:dyDescent="0.25">
      <c r="A14" s="5" t="s">
        <v>10</v>
      </c>
      <c r="B14">
        <f t="shared" si="14"/>
        <v>11400</v>
      </c>
      <c r="C14">
        <f t="shared" si="3"/>
        <v>13400</v>
      </c>
      <c r="D14">
        <f t="shared" si="4"/>
        <v>15400</v>
      </c>
      <c r="E14">
        <f t="shared" si="5"/>
        <v>15400</v>
      </c>
      <c r="F14">
        <f t="shared" si="6"/>
        <v>15400</v>
      </c>
      <c r="G14">
        <f t="shared" si="7"/>
        <v>15400</v>
      </c>
      <c r="H14">
        <f t="shared" si="8"/>
        <v>15400</v>
      </c>
      <c r="I14">
        <f t="shared" si="9"/>
        <v>15400</v>
      </c>
      <c r="J14">
        <f t="shared" si="10"/>
        <v>15400</v>
      </c>
      <c r="K14">
        <f t="shared" si="11"/>
        <v>14400</v>
      </c>
      <c r="L14">
        <f t="shared" si="12"/>
        <v>14400</v>
      </c>
      <c r="M14" s="3">
        <f t="shared" si="13"/>
        <v>13400</v>
      </c>
      <c r="N14">
        <f t="shared" si="1"/>
        <v>174800</v>
      </c>
    </row>
    <row r="15" spans="1:15" x14ac:dyDescent="0.25">
      <c r="A15" s="5" t="s">
        <v>11</v>
      </c>
      <c r="M15" s="3"/>
      <c r="N15">
        <f t="shared" si="1"/>
        <v>0</v>
      </c>
    </row>
    <row r="16" spans="1:15" x14ac:dyDescent="0.25">
      <c r="A16" s="5" t="s">
        <v>12</v>
      </c>
      <c r="M16" s="3"/>
      <c r="N16">
        <f t="shared" si="1"/>
        <v>0</v>
      </c>
    </row>
    <row r="17" spans="1:14" x14ac:dyDescent="0.25">
      <c r="A17" s="5" t="s">
        <v>13</v>
      </c>
      <c r="M17" s="3"/>
      <c r="N17">
        <f t="shared" si="1"/>
        <v>0</v>
      </c>
    </row>
    <row r="18" spans="1:14" x14ac:dyDescent="0.25">
      <c r="A18" s="5" t="s">
        <v>14</v>
      </c>
      <c r="M18" s="3"/>
      <c r="N18">
        <f t="shared" si="1"/>
        <v>0</v>
      </c>
    </row>
  </sheetData>
  <mergeCells count="1">
    <mergeCell ref="B1:M1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B1" sqref="B1:M1"/>
    </sheetView>
  </sheetViews>
  <sheetFormatPr defaultRowHeight="15" x14ac:dyDescent="0.25"/>
  <cols>
    <col min="1" max="1" width="17" style="6" customWidth="1"/>
    <col min="14" max="14" width="19.7109375" customWidth="1"/>
  </cols>
  <sheetData>
    <row r="1" spans="1:15" x14ac:dyDescent="0.25">
      <c r="B1" s="80" t="s">
        <v>43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5" x14ac:dyDescent="0.25">
      <c r="A3" s="8" t="s">
        <v>35</v>
      </c>
      <c r="B3" s="9">
        <f>MIN(B5:B24)</f>
        <v>1000</v>
      </c>
      <c r="C3" s="9">
        <f t="shared" ref="C3:M3" si="0">MIN(C5:C24)</f>
        <v>1000</v>
      </c>
      <c r="D3" s="9">
        <f t="shared" si="0"/>
        <v>1500</v>
      </c>
      <c r="E3" s="9">
        <f t="shared" si="0"/>
        <v>2000</v>
      </c>
      <c r="F3" s="9">
        <f t="shared" si="0"/>
        <v>2500</v>
      </c>
      <c r="G3" s="9">
        <f t="shared" si="0"/>
        <v>3000</v>
      </c>
      <c r="H3" s="9">
        <f t="shared" si="0"/>
        <v>3000</v>
      </c>
      <c r="I3" s="9">
        <f t="shared" si="0"/>
        <v>3000</v>
      </c>
      <c r="J3" s="9">
        <f t="shared" si="0"/>
        <v>2500</v>
      </c>
      <c r="K3" s="9">
        <f t="shared" si="0"/>
        <v>2000</v>
      </c>
      <c r="L3" s="9">
        <f t="shared" si="0"/>
        <v>2000</v>
      </c>
      <c r="M3" s="9">
        <f t="shared" si="0"/>
        <v>1000</v>
      </c>
    </row>
    <row r="4" spans="1:15" s="7" customFormat="1" ht="15.75" thickBot="1" x14ac:dyDescent="0.3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23"/>
    </row>
    <row r="5" spans="1:15" x14ac:dyDescent="0.25">
      <c r="A5" s="4" t="s">
        <v>1</v>
      </c>
      <c r="M5" s="2"/>
      <c r="N5">
        <f>SUM(B5:M5)</f>
        <v>0</v>
      </c>
    </row>
    <row r="6" spans="1:15" x14ac:dyDescent="0.25">
      <c r="A6" s="5" t="s">
        <v>2</v>
      </c>
      <c r="M6" s="3"/>
      <c r="N6">
        <f t="shared" ref="N6:N18" si="1">SUM(B6:M6)</f>
        <v>0</v>
      </c>
    </row>
    <row r="7" spans="1:15" x14ac:dyDescent="0.25">
      <c r="A7" s="5" t="s">
        <v>3</v>
      </c>
      <c r="M7" s="3"/>
      <c r="N7">
        <f t="shared" si="1"/>
        <v>0</v>
      </c>
    </row>
    <row r="8" spans="1:15" x14ac:dyDescent="0.25">
      <c r="A8" s="5" t="s">
        <v>4</v>
      </c>
      <c r="M8" s="3"/>
      <c r="N8">
        <f t="shared" si="1"/>
        <v>0</v>
      </c>
    </row>
    <row r="9" spans="1:15" x14ac:dyDescent="0.25">
      <c r="A9" s="5" t="s">
        <v>5</v>
      </c>
      <c r="M9" s="3"/>
      <c r="N9">
        <f t="shared" si="1"/>
        <v>0</v>
      </c>
    </row>
    <row r="10" spans="1:15" x14ac:dyDescent="0.25">
      <c r="A10" s="5" t="s">
        <v>6</v>
      </c>
      <c r="B10">
        <v>1000</v>
      </c>
      <c r="C10">
        <v>1000</v>
      </c>
      <c r="D10">
        <v>1500</v>
      </c>
      <c r="E10">
        <v>2000</v>
      </c>
      <c r="F10">
        <v>2500</v>
      </c>
      <c r="G10">
        <v>3000</v>
      </c>
      <c r="H10">
        <v>3000</v>
      </c>
      <c r="I10">
        <v>3000</v>
      </c>
      <c r="J10">
        <v>2500</v>
      </c>
      <c r="K10">
        <v>2000</v>
      </c>
      <c r="L10">
        <v>2000</v>
      </c>
      <c r="M10" s="3">
        <v>1000</v>
      </c>
      <c r="N10">
        <f t="shared" si="1"/>
        <v>24500</v>
      </c>
    </row>
    <row r="11" spans="1:15" x14ac:dyDescent="0.25">
      <c r="A11" s="5" t="s">
        <v>7</v>
      </c>
      <c r="B11">
        <f>B10+100</f>
        <v>1100</v>
      </c>
      <c r="C11">
        <f t="shared" ref="C11:L11" si="2">C10+100</f>
        <v>1100</v>
      </c>
      <c r="D11">
        <f t="shared" si="2"/>
        <v>1600</v>
      </c>
      <c r="E11">
        <f t="shared" si="2"/>
        <v>2100</v>
      </c>
      <c r="F11">
        <f t="shared" si="2"/>
        <v>2600</v>
      </c>
      <c r="G11">
        <f t="shared" si="2"/>
        <v>3100</v>
      </c>
      <c r="H11">
        <f t="shared" si="2"/>
        <v>3100</v>
      </c>
      <c r="I11">
        <f t="shared" si="2"/>
        <v>3100</v>
      </c>
      <c r="J11">
        <f t="shared" si="2"/>
        <v>2600</v>
      </c>
      <c r="K11">
        <f t="shared" si="2"/>
        <v>2100</v>
      </c>
      <c r="L11">
        <f t="shared" si="2"/>
        <v>2100</v>
      </c>
      <c r="M11" s="3">
        <f>M10+100</f>
        <v>1100</v>
      </c>
      <c r="N11">
        <f t="shared" si="1"/>
        <v>25700</v>
      </c>
    </row>
    <row r="12" spans="1:15" x14ac:dyDescent="0.25">
      <c r="A12" s="5" t="s">
        <v>8</v>
      </c>
      <c r="B12">
        <f t="shared" ref="B12:B14" si="3">B11+100</f>
        <v>1200</v>
      </c>
      <c r="C12">
        <f t="shared" ref="C12:C14" si="4">C11+100</f>
        <v>1200</v>
      </c>
      <c r="D12">
        <f t="shared" ref="D12:D14" si="5">D11+100</f>
        <v>1700</v>
      </c>
      <c r="E12">
        <f t="shared" ref="E12:E14" si="6">E11+100</f>
        <v>2200</v>
      </c>
      <c r="F12">
        <f t="shared" ref="F12:F14" si="7">F11+100</f>
        <v>2700</v>
      </c>
      <c r="G12">
        <f t="shared" ref="G12:G14" si="8">G11+100</f>
        <v>3200</v>
      </c>
      <c r="H12">
        <f t="shared" ref="H12:H14" si="9">H11+100</f>
        <v>3200</v>
      </c>
      <c r="I12">
        <f t="shared" ref="I12:I14" si="10">I11+100</f>
        <v>3200</v>
      </c>
      <c r="J12">
        <f t="shared" ref="J12:J14" si="11">J11+100</f>
        <v>2700</v>
      </c>
      <c r="K12">
        <f t="shared" ref="K12:K14" si="12">K11+100</f>
        <v>2200</v>
      </c>
      <c r="L12">
        <f t="shared" ref="L12:L14" si="13">L11+100</f>
        <v>2200</v>
      </c>
      <c r="M12" s="3">
        <f t="shared" ref="M12:M13" si="14">M11+100</f>
        <v>1200</v>
      </c>
      <c r="N12">
        <f t="shared" si="1"/>
        <v>26900</v>
      </c>
    </row>
    <row r="13" spans="1:15" x14ac:dyDescent="0.25">
      <c r="A13" s="5" t="s">
        <v>9</v>
      </c>
      <c r="B13">
        <f t="shared" si="3"/>
        <v>1300</v>
      </c>
      <c r="C13">
        <f t="shared" si="4"/>
        <v>1300</v>
      </c>
      <c r="D13">
        <f t="shared" si="5"/>
        <v>1800</v>
      </c>
      <c r="E13">
        <f t="shared" si="6"/>
        <v>2300</v>
      </c>
      <c r="F13">
        <f t="shared" si="7"/>
        <v>2800</v>
      </c>
      <c r="G13">
        <f t="shared" si="8"/>
        <v>3300</v>
      </c>
      <c r="H13">
        <f t="shared" si="9"/>
        <v>3300</v>
      </c>
      <c r="I13">
        <f t="shared" si="10"/>
        <v>3300</v>
      </c>
      <c r="J13">
        <f t="shared" si="11"/>
        <v>2800</v>
      </c>
      <c r="K13">
        <f t="shared" si="12"/>
        <v>2300</v>
      </c>
      <c r="L13">
        <f t="shared" si="13"/>
        <v>2300</v>
      </c>
      <c r="M13" s="3">
        <f t="shared" si="14"/>
        <v>1300</v>
      </c>
      <c r="N13">
        <f t="shared" si="1"/>
        <v>28100</v>
      </c>
    </row>
    <row r="14" spans="1:15" x14ac:dyDescent="0.25">
      <c r="A14" s="5" t="s">
        <v>10</v>
      </c>
      <c r="B14">
        <f t="shared" si="3"/>
        <v>1400</v>
      </c>
      <c r="C14">
        <f t="shared" si="4"/>
        <v>1400</v>
      </c>
      <c r="D14">
        <f t="shared" si="5"/>
        <v>1900</v>
      </c>
      <c r="E14">
        <f t="shared" si="6"/>
        <v>2400</v>
      </c>
      <c r="F14">
        <f t="shared" si="7"/>
        <v>2900</v>
      </c>
      <c r="G14">
        <f t="shared" si="8"/>
        <v>3400</v>
      </c>
      <c r="H14">
        <f t="shared" si="9"/>
        <v>3400</v>
      </c>
      <c r="I14">
        <f t="shared" si="10"/>
        <v>3400</v>
      </c>
      <c r="J14">
        <f t="shared" si="11"/>
        <v>2900</v>
      </c>
      <c r="K14">
        <f t="shared" si="12"/>
        <v>2400</v>
      </c>
      <c r="L14">
        <f t="shared" si="13"/>
        <v>2400</v>
      </c>
      <c r="M14" s="3">
        <f>M13+100</f>
        <v>1400</v>
      </c>
      <c r="N14">
        <f t="shared" si="1"/>
        <v>29300</v>
      </c>
    </row>
    <row r="15" spans="1:15" x14ac:dyDescent="0.25">
      <c r="A15" s="5" t="s">
        <v>11</v>
      </c>
      <c r="M15" s="3"/>
      <c r="N15">
        <f t="shared" si="1"/>
        <v>0</v>
      </c>
    </row>
    <row r="16" spans="1:15" x14ac:dyDescent="0.25">
      <c r="A16" s="5" t="s">
        <v>12</v>
      </c>
      <c r="M16" s="3"/>
      <c r="N16">
        <f t="shared" si="1"/>
        <v>0</v>
      </c>
    </row>
    <row r="17" spans="1:14" x14ac:dyDescent="0.25">
      <c r="A17" s="5" t="s">
        <v>13</v>
      </c>
      <c r="M17" s="3"/>
      <c r="N17">
        <f t="shared" si="1"/>
        <v>0</v>
      </c>
    </row>
    <row r="18" spans="1:14" x14ac:dyDescent="0.25">
      <c r="A18" s="5" t="s">
        <v>14</v>
      </c>
      <c r="M18" s="3"/>
      <c r="N18">
        <f t="shared" si="1"/>
        <v>0</v>
      </c>
    </row>
  </sheetData>
  <mergeCells count="1">
    <mergeCell ref="B1:M1"/>
  </mergeCells>
  <pageMargins left="0.7" right="0.7" top="0.75" bottom="0.75" header="0.3" footer="0.3"/>
  <pageSetup paperSize="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workbookViewId="0">
      <selection activeCell="B1" sqref="B1:M1"/>
    </sheetView>
  </sheetViews>
  <sheetFormatPr defaultRowHeight="15" x14ac:dyDescent="0.25"/>
  <cols>
    <col min="1" max="1" width="17" style="6" customWidth="1"/>
    <col min="14" max="14" width="16.42578125" customWidth="1"/>
  </cols>
  <sheetData>
    <row r="1" spans="1:15" x14ac:dyDescent="0.25">
      <c r="B1" s="80" t="s">
        <v>30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5" x14ac:dyDescent="0.25">
      <c r="A3" s="8" t="s">
        <v>35</v>
      </c>
      <c r="B3" s="9">
        <f>MIN(B5:B24)</f>
        <v>0</v>
      </c>
      <c r="C3" s="9">
        <f t="shared" ref="C3:M3" si="0">MIN(C5:C24)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</row>
    <row r="4" spans="1:15" s="7" customFormat="1" ht="15.75" thickBot="1" x14ac:dyDescent="0.3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23"/>
    </row>
    <row r="5" spans="1:15" x14ac:dyDescent="0.25">
      <c r="A5" s="4" t="s">
        <v>1</v>
      </c>
      <c r="M5" s="2"/>
      <c r="N5">
        <f>SUM(B5:M5)</f>
        <v>0</v>
      </c>
    </row>
    <row r="6" spans="1:15" x14ac:dyDescent="0.25">
      <c r="A6" s="5" t="s">
        <v>2</v>
      </c>
      <c r="M6" s="3"/>
      <c r="N6">
        <f t="shared" ref="N6:N18" si="1">SUM(B6:M6)</f>
        <v>0</v>
      </c>
    </row>
    <row r="7" spans="1:15" x14ac:dyDescent="0.25">
      <c r="A7" s="5" t="s">
        <v>3</v>
      </c>
      <c r="M7" s="3"/>
      <c r="N7">
        <f t="shared" si="1"/>
        <v>0</v>
      </c>
    </row>
    <row r="8" spans="1:15" x14ac:dyDescent="0.25">
      <c r="A8" s="5" t="s">
        <v>4</v>
      </c>
      <c r="M8" s="3"/>
      <c r="N8">
        <f t="shared" si="1"/>
        <v>0</v>
      </c>
    </row>
    <row r="9" spans="1:15" x14ac:dyDescent="0.25">
      <c r="A9" s="5" t="s">
        <v>5</v>
      </c>
      <c r="M9" s="3"/>
      <c r="N9">
        <f t="shared" si="1"/>
        <v>0</v>
      </c>
    </row>
    <row r="10" spans="1:15" x14ac:dyDescent="0.25">
      <c r="A10" s="5" t="s">
        <v>6</v>
      </c>
      <c r="M10" s="3"/>
      <c r="N10">
        <f t="shared" si="1"/>
        <v>0</v>
      </c>
    </row>
    <row r="11" spans="1:15" x14ac:dyDescent="0.25">
      <c r="A11" s="5" t="s">
        <v>7</v>
      </c>
      <c r="M11" s="3"/>
      <c r="N11">
        <f t="shared" si="1"/>
        <v>0</v>
      </c>
    </row>
    <row r="12" spans="1:15" x14ac:dyDescent="0.25">
      <c r="A12" s="5" t="s">
        <v>8</v>
      </c>
      <c r="M12" s="3"/>
      <c r="N12">
        <f t="shared" si="1"/>
        <v>0</v>
      </c>
    </row>
    <row r="13" spans="1:15" x14ac:dyDescent="0.25">
      <c r="A13" s="5" t="s">
        <v>9</v>
      </c>
      <c r="M13" s="3"/>
      <c r="N13">
        <f t="shared" si="1"/>
        <v>0</v>
      </c>
    </row>
    <row r="14" spans="1:15" x14ac:dyDescent="0.25">
      <c r="A14" s="5" t="s">
        <v>10</v>
      </c>
      <c r="M14" s="3"/>
      <c r="N14">
        <f t="shared" si="1"/>
        <v>0</v>
      </c>
    </row>
    <row r="15" spans="1:15" x14ac:dyDescent="0.25">
      <c r="A15" s="5" t="s">
        <v>11</v>
      </c>
      <c r="M15" s="3"/>
      <c r="N15">
        <f t="shared" si="1"/>
        <v>0</v>
      </c>
    </row>
    <row r="16" spans="1:15" x14ac:dyDescent="0.25">
      <c r="A16" s="5" t="s">
        <v>12</v>
      </c>
      <c r="M16" s="3"/>
      <c r="N16">
        <f t="shared" si="1"/>
        <v>0</v>
      </c>
    </row>
    <row r="17" spans="1:14" x14ac:dyDescent="0.25">
      <c r="A17" s="5" t="s">
        <v>13</v>
      </c>
      <c r="M17" s="3"/>
      <c r="N17">
        <f t="shared" si="1"/>
        <v>0</v>
      </c>
    </row>
    <row r="18" spans="1:14" x14ac:dyDescent="0.25">
      <c r="A18" s="5" t="s">
        <v>14</v>
      </c>
      <c r="M18" s="3"/>
      <c r="N18">
        <f t="shared" si="1"/>
        <v>0</v>
      </c>
    </row>
  </sheetData>
  <mergeCells count="1">
    <mergeCell ref="B1:M1"/>
  </mergeCells>
  <pageMargins left="0.7" right="0.7" top="0.75" bottom="0.75" header="0.3" footer="0.3"/>
  <pageSetup paperSize="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workbookViewId="0">
      <selection activeCell="B1" sqref="B1:M1"/>
    </sheetView>
  </sheetViews>
  <sheetFormatPr defaultRowHeight="15" x14ac:dyDescent="0.25"/>
  <cols>
    <col min="1" max="1" width="17" style="6" customWidth="1"/>
    <col min="14" max="14" width="14.28515625" customWidth="1"/>
  </cols>
  <sheetData>
    <row r="1" spans="1:15" x14ac:dyDescent="0.25">
      <c r="B1" s="80" t="s">
        <v>42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3" spans="1:15" x14ac:dyDescent="0.25">
      <c r="A3" s="8" t="s">
        <v>35</v>
      </c>
      <c r="B3" s="9">
        <f>MIN(B5:B24)</f>
        <v>0</v>
      </c>
      <c r="C3" s="9">
        <f t="shared" ref="C3:M3" si="0">MIN(C5:C24)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</row>
    <row r="4" spans="1:15" s="7" customFormat="1" ht="15.75" thickBot="1" x14ac:dyDescent="0.3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23"/>
    </row>
    <row r="5" spans="1:15" x14ac:dyDescent="0.25">
      <c r="A5" s="4" t="s">
        <v>1</v>
      </c>
      <c r="M5" s="2"/>
      <c r="N5">
        <f>SUM(B5:M5)</f>
        <v>0</v>
      </c>
    </row>
    <row r="6" spans="1:15" x14ac:dyDescent="0.25">
      <c r="A6" s="5" t="s">
        <v>2</v>
      </c>
      <c r="M6" s="3"/>
      <c r="N6">
        <f t="shared" ref="N6:N18" si="1">SUM(B6:M6)</f>
        <v>0</v>
      </c>
    </row>
    <row r="7" spans="1:15" x14ac:dyDescent="0.25">
      <c r="A7" s="5" t="s">
        <v>3</v>
      </c>
      <c r="M7" s="3"/>
      <c r="N7">
        <f t="shared" si="1"/>
        <v>0</v>
      </c>
    </row>
    <row r="8" spans="1:15" x14ac:dyDescent="0.25">
      <c r="A8" s="5" t="s">
        <v>4</v>
      </c>
      <c r="M8" s="3"/>
      <c r="N8">
        <f t="shared" si="1"/>
        <v>0</v>
      </c>
    </row>
    <row r="9" spans="1:15" x14ac:dyDescent="0.25">
      <c r="A9" s="5" t="s">
        <v>5</v>
      </c>
      <c r="M9" s="3"/>
      <c r="N9">
        <f t="shared" si="1"/>
        <v>0</v>
      </c>
    </row>
    <row r="10" spans="1:15" x14ac:dyDescent="0.25">
      <c r="A10" s="5" t="s">
        <v>6</v>
      </c>
      <c r="M10" s="3"/>
      <c r="N10">
        <f t="shared" si="1"/>
        <v>0</v>
      </c>
    </row>
    <row r="11" spans="1:15" x14ac:dyDescent="0.25">
      <c r="A11" s="5" t="s">
        <v>7</v>
      </c>
      <c r="M11" s="3"/>
      <c r="N11">
        <f t="shared" si="1"/>
        <v>0</v>
      </c>
    </row>
    <row r="12" spans="1:15" x14ac:dyDescent="0.25">
      <c r="A12" s="5" t="s">
        <v>8</v>
      </c>
      <c r="M12" s="3"/>
      <c r="N12">
        <f t="shared" si="1"/>
        <v>0</v>
      </c>
    </row>
    <row r="13" spans="1:15" x14ac:dyDescent="0.25">
      <c r="A13" s="5" t="s">
        <v>9</v>
      </c>
      <c r="M13" s="3"/>
      <c r="N13">
        <f t="shared" si="1"/>
        <v>0</v>
      </c>
    </row>
    <row r="14" spans="1:15" x14ac:dyDescent="0.25">
      <c r="A14" s="5" t="s">
        <v>10</v>
      </c>
      <c r="M14" s="3"/>
      <c r="N14">
        <f t="shared" si="1"/>
        <v>0</v>
      </c>
    </row>
    <row r="15" spans="1:15" x14ac:dyDescent="0.25">
      <c r="A15" s="5" t="s">
        <v>11</v>
      </c>
      <c r="M15" s="3"/>
      <c r="N15">
        <f t="shared" si="1"/>
        <v>0</v>
      </c>
    </row>
    <row r="16" spans="1:15" x14ac:dyDescent="0.25">
      <c r="A16" s="5" t="s">
        <v>12</v>
      </c>
      <c r="M16" s="3"/>
      <c r="N16">
        <f t="shared" si="1"/>
        <v>0</v>
      </c>
    </row>
    <row r="17" spans="1:14" x14ac:dyDescent="0.25">
      <c r="A17" s="5" t="s">
        <v>13</v>
      </c>
      <c r="M17" s="3"/>
      <c r="N17">
        <f t="shared" si="1"/>
        <v>0</v>
      </c>
    </row>
    <row r="18" spans="1:14" x14ac:dyDescent="0.25">
      <c r="A18" s="5" t="s">
        <v>14</v>
      </c>
      <c r="M18" s="3"/>
      <c r="N18">
        <f t="shared" si="1"/>
        <v>0</v>
      </c>
    </row>
  </sheetData>
  <mergeCells count="1">
    <mergeCell ref="B1:M1"/>
  </mergeCells>
  <pageMargins left="0.7" right="0.7" top="0.75" bottom="0.75" header="0.3" footer="0.3"/>
  <pageSetup paperSize="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4CECF-D190-49AF-8BC6-3CE1AFEC7513}">
  <dimension ref="A1:O18"/>
  <sheetViews>
    <sheetView workbookViewId="0">
      <selection activeCell="B1" sqref="B1:M1"/>
    </sheetView>
  </sheetViews>
  <sheetFormatPr defaultRowHeight="15" x14ac:dyDescent="0.25"/>
  <cols>
    <col min="1" max="1" width="15.85546875" customWidth="1"/>
  </cols>
  <sheetData>
    <row r="1" spans="1:15" x14ac:dyDescent="0.25">
      <c r="A1" s="6"/>
      <c r="B1" s="80" t="s">
        <v>46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5" x14ac:dyDescent="0.25">
      <c r="A2" s="6"/>
    </row>
    <row r="3" spans="1:15" x14ac:dyDescent="0.25">
      <c r="A3" s="8" t="s">
        <v>35</v>
      </c>
      <c r="B3" s="9">
        <f>MIN(B5:B24)</f>
        <v>0</v>
      </c>
      <c r="C3" s="9">
        <f t="shared" ref="C3:M3" si="0">MIN(C5:C24)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</row>
    <row r="4" spans="1:15" s="16" customFormat="1" ht="15.75" thickBot="1" x14ac:dyDescent="0.3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23"/>
    </row>
    <row r="5" spans="1:15" x14ac:dyDescent="0.25">
      <c r="A5" s="4" t="s">
        <v>1</v>
      </c>
      <c r="M5" s="2"/>
      <c r="N5">
        <f>SUM(B5:M5)</f>
        <v>0</v>
      </c>
    </row>
    <row r="6" spans="1:15" x14ac:dyDescent="0.25">
      <c r="A6" s="5" t="s">
        <v>2</v>
      </c>
      <c r="M6" s="3"/>
      <c r="N6">
        <f t="shared" ref="N6:N18" si="1">SUM(B6:M6)</f>
        <v>0</v>
      </c>
    </row>
    <row r="7" spans="1:15" x14ac:dyDescent="0.25">
      <c r="A7" s="5" t="s">
        <v>3</v>
      </c>
      <c r="M7" s="3"/>
      <c r="N7">
        <f t="shared" si="1"/>
        <v>0</v>
      </c>
    </row>
    <row r="8" spans="1:15" x14ac:dyDescent="0.25">
      <c r="A8" s="5" t="s">
        <v>4</v>
      </c>
      <c r="M8" s="3"/>
      <c r="N8">
        <f t="shared" si="1"/>
        <v>0</v>
      </c>
    </row>
    <row r="9" spans="1:15" x14ac:dyDescent="0.25">
      <c r="A9" s="5" t="s">
        <v>5</v>
      </c>
      <c r="M9" s="3"/>
      <c r="N9">
        <f t="shared" si="1"/>
        <v>0</v>
      </c>
    </row>
    <row r="10" spans="1:15" x14ac:dyDescent="0.25">
      <c r="A10" s="5" t="s">
        <v>6</v>
      </c>
      <c r="M10" s="3"/>
      <c r="N10">
        <f t="shared" si="1"/>
        <v>0</v>
      </c>
    </row>
    <row r="11" spans="1:15" x14ac:dyDescent="0.25">
      <c r="A11" s="5" t="s">
        <v>7</v>
      </c>
      <c r="M11" s="3"/>
      <c r="N11">
        <f t="shared" si="1"/>
        <v>0</v>
      </c>
    </row>
    <row r="12" spans="1:15" x14ac:dyDescent="0.25">
      <c r="A12" s="5" t="s">
        <v>8</v>
      </c>
      <c r="M12" s="3"/>
      <c r="N12">
        <f t="shared" si="1"/>
        <v>0</v>
      </c>
    </row>
    <row r="13" spans="1:15" x14ac:dyDescent="0.25">
      <c r="A13" s="5" t="s">
        <v>9</v>
      </c>
      <c r="M13" s="3"/>
      <c r="N13">
        <f t="shared" si="1"/>
        <v>0</v>
      </c>
    </row>
    <row r="14" spans="1:15" x14ac:dyDescent="0.25">
      <c r="A14" s="5" t="s">
        <v>10</v>
      </c>
      <c r="M14" s="3"/>
      <c r="N14">
        <f t="shared" si="1"/>
        <v>0</v>
      </c>
    </row>
    <row r="15" spans="1:15" x14ac:dyDescent="0.25">
      <c r="A15" s="5" t="s">
        <v>11</v>
      </c>
      <c r="M15" s="3"/>
      <c r="N15">
        <f t="shared" si="1"/>
        <v>0</v>
      </c>
    </row>
    <row r="16" spans="1:15" x14ac:dyDescent="0.25">
      <c r="A16" s="5" t="s">
        <v>12</v>
      </c>
      <c r="M16" s="3"/>
      <c r="N16">
        <f t="shared" si="1"/>
        <v>0</v>
      </c>
    </row>
    <row r="17" spans="1:14" x14ac:dyDescent="0.25">
      <c r="A17" s="5" t="s">
        <v>13</v>
      </c>
      <c r="M17" s="3"/>
      <c r="N17">
        <f t="shared" si="1"/>
        <v>0</v>
      </c>
    </row>
    <row r="18" spans="1:14" x14ac:dyDescent="0.25">
      <c r="A18" s="5" t="s">
        <v>14</v>
      </c>
      <c r="M18" s="3"/>
      <c r="N18">
        <f t="shared" si="1"/>
        <v>0</v>
      </c>
    </row>
  </sheetData>
  <mergeCells count="1">
    <mergeCell ref="B1:M1"/>
  </mergeCells>
  <pageMargins left="0.7" right="0.7" top="0.75" bottom="0.75" header="0.3" footer="0.3"/>
  <pageSetup paperSize="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5F22-2089-4293-BA4D-0267C6BEB89F}">
  <dimension ref="A1:N18"/>
  <sheetViews>
    <sheetView workbookViewId="0">
      <selection activeCell="B1" sqref="B1:M1"/>
    </sheetView>
  </sheetViews>
  <sheetFormatPr defaultRowHeight="15" x14ac:dyDescent="0.25"/>
  <cols>
    <col min="1" max="1" width="15.85546875" customWidth="1"/>
  </cols>
  <sheetData>
    <row r="1" spans="1:14" x14ac:dyDescent="0.25">
      <c r="A1" s="6"/>
      <c r="B1" s="80" t="s">
        <v>52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4" x14ac:dyDescent="0.25">
      <c r="A2" s="6"/>
    </row>
    <row r="3" spans="1:14" x14ac:dyDescent="0.25">
      <c r="A3" s="8" t="s">
        <v>35</v>
      </c>
      <c r="B3" s="9">
        <f>MIN(B5:B24)</f>
        <v>0</v>
      </c>
      <c r="C3" s="9">
        <f t="shared" ref="C3:M3" si="0">MIN(C5:C24)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</row>
    <row r="4" spans="1:14" s="29" customFormat="1" ht="15.75" thickBot="1" x14ac:dyDescent="0.3">
      <c r="A4" s="1" t="s">
        <v>0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</row>
    <row r="5" spans="1:14" x14ac:dyDescent="0.25">
      <c r="A5" s="4" t="s">
        <v>1</v>
      </c>
      <c r="M5" s="2"/>
      <c r="N5">
        <f>SUM(B5:M5)</f>
        <v>0</v>
      </c>
    </row>
    <row r="6" spans="1:14" x14ac:dyDescent="0.25">
      <c r="A6" s="5" t="s">
        <v>2</v>
      </c>
      <c r="M6" s="3"/>
      <c r="N6">
        <f t="shared" ref="N6:N18" si="1">SUM(B6:M6)</f>
        <v>0</v>
      </c>
    </row>
    <row r="7" spans="1:14" x14ac:dyDescent="0.25">
      <c r="A7" s="5" t="s">
        <v>3</v>
      </c>
      <c r="M7" s="3"/>
      <c r="N7">
        <f t="shared" si="1"/>
        <v>0</v>
      </c>
    </row>
    <row r="8" spans="1:14" x14ac:dyDescent="0.25">
      <c r="A8" s="5" t="s">
        <v>4</v>
      </c>
      <c r="M8" s="3"/>
      <c r="N8">
        <f t="shared" si="1"/>
        <v>0</v>
      </c>
    </row>
    <row r="9" spans="1:14" x14ac:dyDescent="0.25">
      <c r="A9" s="5" t="s">
        <v>5</v>
      </c>
      <c r="M9" s="3"/>
      <c r="N9">
        <f t="shared" si="1"/>
        <v>0</v>
      </c>
    </row>
    <row r="10" spans="1:14" x14ac:dyDescent="0.25">
      <c r="A10" s="5" t="s">
        <v>6</v>
      </c>
      <c r="M10" s="3"/>
      <c r="N10">
        <f t="shared" si="1"/>
        <v>0</v>
      </c>
    </row>
    <row r="11" spans="1:14" x14ac:dyDescent="0.25">
      <c r="A11" s="5" t="s">
        <v>7</v>
      </c>
      <c r="M11" s="3"/>
      <c r="N11">
        <f t="shared" si="1"/>
        <v>0</v>
      </c>
    </row>
    <row r="12" spans="1:14" x14ac:dyDescent="0.25">
      <c r="A12" s="5" t="s">
        <v>8</v>
      </c>
      <c r="M12" s="3"/>
      <c r="N12">
        <f t="shared" si="1"/>
        <v>0</v>
      </c>
    </row>
    <row r="13" spans="1:14" x14ac:dyDescent="0.25">
      <c r="A13" s="5" t="s">
        <v>9</v>
      </c>
      <c r="M13" s="3"/>
      <c r="N13">
        <f t="shared" si="1"/>
        <v>0</v>
      </c>
    </row>
    <row r="14" spans="1:14" x14ac:dyDescent="0.25">
      <c r="A14" s="5" t="s">
        <v>10</v>
      </c>
      <c r="M14" s="3"/>
      <c r="N14">
        <f t="shared" si="1"/>
        <v>0</v>
      </c>
    </row>
    <row r="15" spans="1:14" x14ac:dyDescent="0.25">
      <c r="A15" s="5" t="s">
        <v>11</v>
      </c>
      <c r="M15" s="3"/>
      <c r="N15">
        <f t="shared" si="1"/>
        <v>0</v>
      </c>
    </row>
    <row r="16" spans="1:14" x14ac:dyDescent="0.25">
      <c r="A16" s="5" t="s">
        <v>12</v>
      </c>
      <c r="M16" s="3"/>
      <c r="N16">
        <f t="shared" si="1"/>
        <v>0</v>
      </c>
    </row>
    <row r="17" spans="1:14" x14ac:dyDescent="0.25">
      <c r="A17" s="5" t="s">
        <v>13</v>
      </c>
      <c r="M17" s="3"/>
      <c r="N17">
        <f t="shared" si="1"/>
        <v>0</v>
      </c>
    </row>
    <row r="18" spans="1:14" x14ac:dyDescent="0.25">
      <c r="A18" s="5" t="s">
        <v>14</v>
      </c>
      <c r="M18" s="3"/>
      <c r="N18">
        <f t="shared" si="1"/>
        <v>0</v>
      </c>
    </row>
  </sheetData>
  <mergeCells count="1">
    <mergeCell ref="B1:M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Page</vt:lpstr>
      <vt:lpstr>BTU Summary</vt:lpstr>
      <vt:lpstr>Electricity</vt:lpstr>
      <vt:lpstr>Heating Fuel</vt:lpstr>
      <vt:lpstr>Natural Gas</vt:lpstr>
      <vt:lpstr>Biomass</vt:lpstr>
      <vt:lpstr>Recovered Heat</vt:lpstr>
      <vt:lpstr>Steam</vt:lpstr>
    </vt:vector>
  </TitlesOfParts>
  <Company>State of Alaska - Department of Edication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Morris, Larry A (EED)</dc:creator>
  <cp:lastModifiedBy>Lori</cp:lastModifiedBy>
  <cp:lastPrinted>2020-08-07T19:20:49Z</cp:lastPrinted>
  <dcterms:created xsi:type="dcterms:W3CDTF">2018-10-02T21:18:03Z</dcterms:created>
  <dcterms:modified xsi:type="dcterms:W3CDTF">2020-08-07T20:51:08Z</dcterms:modified>
</cp:coreProperties>
</file>